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Gaga\CELIK\KPO\2026 trke\"/>
    </mc:Choice>
  </mc:AlternateContent>
  <xr:revisionPtr revIDLastSave="0" documentId="13_ncr:1_{AE6056C2-F18E-40CE-AC5E-AA06B71E0CB3}" xr6:coauthVersionLast="47" xr6:coauthVersionMax="47" xr10:uidLastSave="{00000000-0000-0000-0000-000000000000}"/>
  <workbookProtection workbookAlgorithmName="SHA-512" workbookHashValue="Cblsv4+r1vRjGMzWLG9cyFgATB0J/f9xCxEaHmWcSLYDfo+3eRvUsiAGQH5+DPknAeLzp+E08X6dvlg+9vXrxg==" workbookSaltValue="wIupkXFpuP60mwUFEL4VkQ==" workbookSpinCount="100000" lockStructure="1"/>
  <bookViews>
    <workbookView xWindow="-108" yWindow="-108" windowWidth="23256" windowHeight="12456" activeTab="1" xr2:uid="{00000000-000D-0000-FFFF-FFFF00000000}"/>
  </bookViews>
  <sheets>
    <sheet name="Клубови" sheetId="2" r:id="rId1"/>
    <sheet name="Пионири" sheetId="5" r:id="rId2"/>
    <sheet name="Јуниори" sheetId="19" r:id="rId3"/>
    <sheet name="Сениори" sheetId="21" r:id="rId4"/>
    <sheet name="Ветерани" sheetId="20" r:id="rId5"/>
    <sheet name="Рекреативна" sheetId="16" r:id="rId6"/>
    <sheet name="Школско ПОТ" sheetId="22" r:id="rId7"/>
  </sheets>
  <definedNames>
    <definedName name="_xlnm.Print_Area" localSheetId="4">Ветерани!$A$1:$AG$65</definedName>
    <definedName name="_xlnm.Print_Area" localSheetId="1">Пионири!$A$1:$V$28</definedName>
    <definedName name="_xlnm.Print_Area" localSheetId="5">Рекреативна!$A$1:$T$53</definedName>
    <definedName name="_xlnm.Print_Area" localSheetId="6">'Школско ПОТ'!$A$1:$AF$33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8" i="22" l="1"/>
  <c r="G107" i="22"/>
  <c r="T106" i="22"/>
  <c r="G106" i="22"/>
  <c r="AC105" i="22"/>
  <c r="AI104" i="22" s="1"/>
  <c r="AB105" i="22"/>
  <c r="AH104" i="22" s="1"/>
  <c r="Z105" i="22"/>
  <c r="X105" i="22"/>
  <c r="G105" i="22"/>
  <c r="AG104" i="22"/>
  <c r="AF104" i="22"/>
  <c r="W104" i="22"/>
  <c r="V104" i="22"/>
  <c r="U104" i="22"/>
  <c r="T104" i="22"/>
  <c r="P104" i="22"/>
  <c r="O104" i="22"/>
  <c r="Q105" i="22" s="1"/>
  <c r="G104" i="22"/>
  <c r="B104" i="22"/>
  <c r="A104" i="22" s="1"/>
  <c r="G103" i="22"/>
  <c r="G102" i="22"/>
  <c r="T101" i="22"/>
  <c r="Q101" i="22"/>
  <c r="R101" i="22" s="1"/>
  <c r="G101" i="22"/>
  <c r="AC100" i="22"/>
  <c r="AB100" i="22"/>
  <c r="Z100" i="22"/>
  <c r="X100" i="22"/>
  <c r="AF99" i="22" s="1"/>
  <c r="Q100" i="22"/>
  <c r="R99" i="22" s="1"/>
  <c r="G100" i="22"/>
  <c r="AI99" i="22"/>
  <c r="AH99" i="22"/>
  <c r="AG99" i="22"/>
  <c r="W99" i="22"/>
  <c r="V99" i="22"/>
  <c r="U99" i="22"/>
  <c r="T99" i="22"/>
  <c r="P99" i="22"/>
  <c r="O99" i="22"/>
  <c r="G99" i="22"/>
  <c r="B99" i="22"/>
  <c r="A99" i="22" s="1"/>
  <c r="G98" i="22"/>
  <c r="G97" i="22"/>
  <c r="T96" i="22"/>
  <c r="G96" i="22"/>
  <c r="AC95" i="22"/>
  <c r="AI94" i="22" s="1"/>
  <c r="AB95" i="22"/>
  <c r="AH94" i="22" s="1"/>
  <c r="Z95" i="22"/>
  <c r="AG94" i="22" s="1"/>
  <c r="X95" i="22"/>
  <c r="AF94" i="22" s="1"/>
  <c r="G95" i="22"/>
  <c r="W94" i="22"/>
  <c r="V94" i="22"/>
  <c r="U94" i="22"/>
  <c r="T94" i="22"/>
  <c r="P94" i="22"/>
  <c r="O94" i="22"/>
  <c r="Q95" i="22" s="1"/>
  <c r="G94" i="22"/>
  <c r="B94" i="22"/>
  <c r="A94" i="22" s="1"/>
  <c r="G93" i="22"/>
  <c r="G92" i="22"/>
  <c r="T91" i="22"/>
  <c r="G91" i="22"/>
  <c r="AC90" i="22"/>
  <c r="AI89" i="22" s="1"/>
  <c r="AB90" i="22"/>
  <c r="Z90" i="22"/>
  <c r="X90" i="22"/>
  <c r="G90" i="22"/>
  <c r="AH89" i="22"/>
  <c r="AG89" i="22"/>
  <c r="AF89" i="22"/>
  <c r="W89" i="22"/>
  <c r="V89" i="22"/>
  <c r="U89" i="22"/>
  <c r="T89" i="22"/>
  <c r="P89" i="22"/>
  <c r="O89" i="22"/>
  <c r="Q90" i="22" s="1"/>
  <c r="G89" i="22"/>
  <c r="B89" i="22"/>
  <c r="A89" i="22" s="1"/>
  <c r="G88" i="22"/>
  <c r="G87" i="22"/>
  <c r="T86" i="22"/>
  <c r="G86" i="22"/>
  <c r="AC85" i="22"/>
  <c r="AB85" i="22"/>
  <c r="Z85" i="22"/>
  <c r="AG84" i="22" s="1"/>
  <c r="X85" i="22"/>
  <c r="AF84" i="22" s="1"/>
  <c r="Q85" i="22"/>
  <c r="Q86" i="22" s="1"/>
  <c r="R86" i="22" s="1"/>
  <c r="G85" i="22"/>
  <c r="AI84" i="22"/>
  <c r="AH84" i="22"/>
  <c r="W84" i="22"/>
  <c r="V84" i="22"/>
  <c r="U84" i="22"/>
  <c r="T84" i="22"/>
  <c r="P84" i="22"/>
  <c r="O84" i="22"/>
  <c r="G84" i="22"/>
  <c r="B84" i="22"/>
  <c r="A84" i="22" s="1"/>
  <c r="G83" i="22"/>
  <c r="G82" i="22"/>
  <c r="T81" i="22"/>
  <c r="T79" i="22" s="1"/>
  <c r="G81" i="22"/>
  <c r="AC80" i="22"/>
  <c r="AI79" i="22" s="1"/>
  <c r="AB80" i="22"/>
  <c r="AH79" i="22" s="1"/>
  <c r="Z80" i="22"/>
  <c r="AG79" i="22" s="1"/>
  <c r="X80" i="22"/>
  <c r="G80" i="22"/>
  <c r="AF79" i="22"/>
  <c r="W79" i="22"/>
  <c r="V79" i="22"/>
  <c r="U79" i="22"/>
  <c r="P79" i="22"/>
  <c r="O79" i="22"/>
  <c r="Q80" i="22" s="1"/>
  <c r="G79" i="22"/>
  <c r="B79" i="22"/>
  <c r="A79" i="22" s="1"/>
  <c r="G78" i="22"/>
  <c r="G77" i="22"/>
  <c r="T76" i="22"/>
  <c r="G76" i="22"/>
  <c r="AC75" i="22"/>
  <c r="AB75" i="22"/>
  <c r="Z75" i="22"/>
  <c r="X75" i="22"/>
  <c r="G75" i="22"/>
  <c r="AI74" i="22"/>
  <c r="AH74" i="22"/>
  <c r="AG74" i="22"/>
  <c r="AF74" i="22"/>
  <c r="W74" i="22"/>
  <c r="V74" i="22"/>
  <c r="U74" i="22"/>
  <c r="T74" i="22"/>
  <c r="P74" i="22"/>
  <c r="O74" i="22"/>
  <c r="Q75" i="22" s="1"/>
  <c r="G74" i="22"/>
  <c r="B74" i="22"/>
  <c r="A74" i="22" s="1"/>
  <c r="G73" i="22"/>
  <c r="G72" i="22"/>
  <c r="T71" i="22"/>
  <c r="T69" i="22" s="1"/>
  <c r="G71" i="22"/>
  <c r="AC70" i="22"/>
  <c r="AB70" i="22"/>
  <c r="AH69" i="22" s="1"/>
  <c r="Z70" i="22"/>
  <c r="AG69" i="22" s="1"/>
  <c r="X70" i="22"/>
  <c r="AF69" i="22" s="1"/>
  <c r="Q70" i="22"/>
  <c r="Q71" i="22" s="1"/>
  <c r="R71" i="22" s="1"/>
  <c r="G70" i="22"/>
  <c r="AI69" i="22"/>
  <c r="W69" i="22"/>
  <c r="V69" i="22"/>
  <c r="U69" i="22"/>
  <c r="P69" i="22"/>
  <c r="O69" i="22"/>
  <c r="G69" i="22"/>
  <c r="B69" i="22"/>
  <c r="A69" i="22" s="1"/>
  <c r="G68" i="22"/>
  <c r="G67" i="22"/>
  <c r="T66" i="22"/>
  <c r="G66" i="22"/>
  <c r="AC65" i="22"/>
  <c r="AI64" i="22" s="1"/>
  <c r="AB65" i="22"/>
  <c r="AH64" i="22" s="1"/>
  <c r="Z65" i="22"/>
  <c r="X65" i="22"/>
  <c r="G65" i="22"/>
  <c r="AG64" i="22"/>
  <c r="AF64" i="22"/>
  <c r="W64" i="22"/>
  <c r="V64" i="22"/>
  <c r="U64" i="22"/>
  <c r="T64" i="22"/>
  <c r="P64" i="22"/>
  <c r="O64" i="22"/>
  <c r="Q65" i="22" s="1"/>
  <c r="G64" i="22"/>
  <c r="B64" i="22"/>
  <c r="A64" i="22" s="1"/>
  <c r="G63" i="22"/>
  <c r="G62" i="22"/>
  <c r="T61" i="22"/>
  <c r="Q61" i="22"/>
  <c r="R61" i="22" s="1"/>
  <c r="G61" i="22"/>
  <c r="AC60" i="22"/>
  <c r="AB60" i="22"/>
  <c r="Z60" i="22"/>
  <c r="X60" i="22"/>
  <c r="AF59" i="22" s="1"/>
  <c r="Q60" i="22"/>
  <c r="R59" i="22" s="1"/>
  <c r="G60" i="22"/>
  <c r="AI59" i="22"/>
  <c r="AH59" i="22"/>
  <c r="AG59" i="22"/>
  <c r="W59" i="22"/>
  <c r="V59" i="22"/>
  <c r="U59" i="22"/>
  <c r="T59" i="22"/>
  <c r="P59" i="22"/>
  <c r="O59" i="22"/>
  <c r="G59" i="22"/>
  <c r="B59" i="22"/>
  <c r="A59" i="22" s="1"/>
  <c r="G58" i="22"/>
  <c r="G57" i="22"/>
  <c r="T56" i="22"/>
  <c r="G56" i="22"/>
  <c r="AC55" i="22"/>
  <c r="AI54" i="22" s="1"/>
  <c r="AB55" i="22"/>
  <c r="AH54" i="22" s="1"/>
  <c r="Z55" i="22"/>
  <c r="AG54" i="22" s="1"/>
  <c r="X55" i="22"/>
  <c r="AF54" i="22" s="1"/>
  <c r="G55" i="22"/>
  <c r="W54" i="22"/>
  <c r="V54" i="22"/>
  <c r="U54" i="22"/>
  <c r="T54" i="22"/>
  <c r="P54" i="22"/>
  <c r="O54" i="22"/>
  <c r="Q55" i="22" s="1"/>
  <c r="G54" i="22"/>
  <c r="B54" i="22"/>
  <c r="A54" i="22" s="1"/>
  <c r="G53" i="22"/>
  <c r="G52" i="22"/>
  <c r="T51" i="22"/>
  <c r="G51" i="22"/>
  <c r="AC50" i="22"/>
  <c r="AI49" i="22" s="1"/>
  <c r="AB50" i="22"/>
  <c r="Z50" i="22"/>
  <c r="X50" i="22"/>
  <c r="G50" i="22"/>
  <c r="AH49" i="22"/>
  <c r="AG49" i="22"/>
  <c r="AF49" i="22"/>
  <c r="W49" i="22"/>
  <c r="V49" i="22"/>
  <c r="U49" i="22"/>
  <c r="T49" i="22"/>
  <c r="P49" i="22"/>
  <c r="O49" i="22"/>
  <c r="Q50" i="22" s="1"/>
  <c r="G49" i="22"/>
  <c r="B49" i="22"/>
  <c r="A49" i="22" s="1"/>
  <c r="G48" i="22"/>
  <c r="G47" i="22"/>
  <c r="T46" i="22"/>
  <c r="G46" i="22"/>
  <c r="AC45" i="22"/>
  <c r="AB45" i="22"/>
  <c r="Z45" i="22"/>
  <c r="AG44" i="22" s="1"/>
  <c r="X45" i="22"/>
  <c r="AF44" i="22" s="1"/>
  <c r="Q45" i="22"/>
  <c r="Q46" i="22" s="1"/>
  <c r="R46" i="22" s="1"/>
  <c r="G45" i="22"/>
  <c r="AI44" i="22"/>
  <c r="AH44" i="22"/>
  <c r="W44" i="22"/>
  <c r="V44" i="22"/>
  <c r="U44" i="22"/>
  <c r="T44" i="22"/>
  <c r="P44" i="22"/>
  <c r="O44" i="22"/>
  <c r="G44" i="22"/>
  <c r="B44" i="22"/>
  <c r="A44" i="22" s="1"/>
  <c r="G43" i="22"/>
  <c r="G42" i="22"/>
  <c r="T41" i="22"/>
  <c r="T39" i="22" s="1"/>
  <c r="G41" i="22"/>
  <c r="AC40" i="22"/>
  <c r="AI39" i="22" s="1"/>
  <c r="AB40" i="22"/>
  <c r="AH39" i="22" s="1"/>
  <c r="Z40" i="22"/>
  <c r="AG39" i="22" s="1"/>
  <c r="X40" i="22"/>
  <c r="G40" i="22"/>
  <c r="AF39" i="22"/>
  <c r="P39" i="22"/>
  <c r="O39" i="22"/>
  <c r="Q40" i="22" s="1"/>
  <c r="G39" i="22"/>
  <c r="V39" i="22" s="1"/>
  <c r="B39" i="22"/>
  <c r="A39" i="22" s="1"/>
  <c r="G38" i="22"/>
  <c r="G37" i="22"/>
  <c r="T36" i="22"/>
  <c r="G36" i="22"/>
  <c r="AC35" i="22"/>
  <c r="AB35" i="22"/>
  <c r="Z35" i="22"/>
  <c r="X35" i="22"/>
  <c r="G35" i="22"/>
  <c r="AI34" i="22"/>
  <c r="AH34" i="22"/>
  <c r="AG34" i="22"/>
  <c r="AF34" i="22"/>
  <c r="W34" i="22" s="1"/>
  <c r="T34" i="22"/>
  <c r="P34" i="22"/>
  <c r="O34" i="22"/>
  <c r="Q35" i="22" s="1"/>
  <c r="G34" i="22"/>
  <c r="V34" i="22" s="1"/>
  <c r="B34" i="22"/>
  <c r="A34" i="22" s="1"/>
  <c r="G33" i="22"/>
  <c r="G32" i="22"/>
  <c r="T31" i="22"/>
  <c r="T29" i="22" s="1"/>
  <c r="G31" i="22"/>
  <c r="AC30" i="22"/>
  <c r="AI29" i="22" s="1"/>
  <c r="AB30" i="22"/>
  <c r="AH29" i="22" s="1"/>
  <c r="Z30" i="22"/>
  <c r="AG29" i="22" s="1"/>
  <c r="X30" i="22"/>
  <c r="AF29" i="22" s="1"/>
  <c r="W29" i="22" s="1"/>
  <c r="Q30" i="22"/>
  <c r="Q31" i="22" s="1"/>
  <c r="R31" i="22" s="1"/>
  <c r="G30" i="22"/>
  <c r="V29" i="22"/>
  <c r="P29" i="22"/>
  <c r="O29" i="22"/>
  <c r="G29" i="22"/>
  <c r="B29" i="22"/>
  <c r="A29" i="22" s="1"/>
  <c r="G28" i="22"/>
  <c r="G27" i="22"/>
  <c r="T26" i="22"/>
  <c r="T24" i="22" s="1"/>
  <c r="G26" i="22"/>
  <c r="AC25" i="22"/>
  <c r="AI24" i="22" s="1"/>
  <c r="AB25" i="22"/>
  <c r="AH24" i="22" s="1"/>
  <c r="Z25" i="22"/>
  <c r="X25" i="22"/>
  <c r="AF24" i="22" s="1"/>
  <c r="G25" i="22"/>
  <c r="AG24" i="22"/>
  <c r="P24" i="22"/>
  <c r="O24" i="22"/>
  <c r="G24" i="22"/>
  <c r="G23" i="22"/>
  <c r="G22" i="22"/>
  <c r="T21" i="22"/>
  <c r="T19" i="22" s="1"/>
  <c r="G21" i="22"/>
  <c r="AC20" i="22"/>
  <c r="AB20" i="22"/>
  <c r="Z20" i="22"/>
  <c r="X20" i="22"/>
  <c r="AF19" i="22" s="1"/>
  <c r="W19" i="22" s="1"/>
  <c r="G20" i="22"/>
  <c r="AI19" i="22"/>
  <c r="AH19" i="22"/>
  <c r="AG19" i="22"/>
  <c r="P19" i="22"/>
  <c r="O19" i="22"/>
  <c r="G19" i="22"/>
  <c r="G18" i="22"/>
  <c r="G17" i="22"/>
  <c r="T16" i="22"/>
  <c r="T14" i="22" s="1"/>
  <c r="G16" i="22"/>
  <c r="AC15" i="22"/>
  <c r="AI14" i="22" s="1"/>
  <c r="AB15" i="22"/>
  <c r="AH14" i="22" s="1"/>
  <c r="Z15" i="22"/>
  <c r="AG14" i="22" s="1"/>
  <c r="X15" i="22"/>
  <c r="AF14" i="22" s="1"/>
  <c r="G15" i="22"/>
  <c r="P14" i="22"/>
  <c r="O14" i="22"/>
  <c r="G14" i="22"/>
  <c r="G13" i="22"/>
  <c r="G12" i="22"/>
  <c r="T11" i="22"/>
  <c r="T9" i="22" s="1"/>
  <c r="G11" i="22"/>
  <c r="AC10" i="22"/>
  <c r="AI9" i="22" s="1"/>
  <c r="AB10" i="22"/>
  <c r="Z10" i="22"/>
  <c r="X10" i="22"/>
  <c r="G10" i="22"/>
  <c r="AH9" i="22"/>
  <c r="AG9" i="22"/>
  <c r="AF9" i="22"/>
  <c r="P9" i="22"/>
  <c r="O9" i="22"/>
  <c r="G9" i="22"/>
  <c r="Q8" i="22"/>
  <c r="U3" i="22"/>
  <c r="B3" i="22"/>
  <c r="E2" i="22"/>
  <c r="A1" i="22"/>
  <c r="Q25" i="22" l="1"/>
  <c r="Q26" i="22" s="1"/>
  <c r="R26" i="22" s="1"/>
  <c r="Q20" i="22"/>
  <c r="Q21" i="22" s="1"/>
  <c r="R21" i="22" s="1"/>
  <c r="Q10" i="22"/>
  <c r="Q11" i="22" s="1"/>
  <c r="R11" i="22" s="1"/>
  <c r="V24" i="22"/>
  <c r="V19" i="22"/>
  <c r="V14" i="22"/>
  <c r="V9" i="22"/>
  <c r="S99" i="22"/>
  <c r="S59" i="22"/>
  <c r="R19" i="22"/>
  <c r="S19" i="22" s="1"/>
  <c r="U19" i="22" s="1"/>
  <c r="Q15" i="22"/>
  <c r="R14" i="22" s="1"/>
  <c r="S14" i="22" s="1"/>
  <c r="U14" i="22" s="1"/>
  <c r="R9" i="22"/>
  <c r="S9" i="22" s="1"/>
  <c r="U9" i="22" s="1"/>
  <c r="B9" i="22" s="1"/>
  <c r="Q66" i="22"/>
  <c r="R66" i="22" s="1"/>
  <c r="R64" i="22"/>
  <c r="S64" i="22" s="1"/>
  <c r="W9" i="22"/>
  <c r="R24" i="22"/>
  <c r="S24" i="22" s="1"/>
  <c r="U24" i="22" s="1"/>
  <c r="B24" i="22" s="1"/>
  <c r="R49" i="22"/>
  <c r="S49" i="22" s="1"/>
  <c r="Q51" i="22"/>
  <c r="R51" i="22" s="1"/>
  <c r="Q41" i="22"/>
  <c r="R41" i="22" s="1"/>
  <c r="R39" i="22"/>
  <c r="S39" i="22" s="1"/>
  <c r="U39" i="22" s="1"/>
  <c r="Q91" i="22"/>
  <c r="R91" i="22" s="1"/>
  <c r="R89" i="22"/>
  <c r="S89" i="22" s="1"/>
  <c r="R79" i="22"/>
  <c r="S79" i="22" s="1"/>
  <c r="Q81" i="22"/>
  <c r="R81" i="22" s="1"/>
  <c r="Q56" i="22"/>
  <c r="R56" i="22" s="1"/>
  <c r="R54" i="22"/>
  <c r="S54" i="22" s="1"/>
  <c r="W14" i="22"/>
  <c r="Q36" i="22"/>
  <c r="R36" i="22" s="1"/>
  <c r="R34" i="22"/>
  <c r="S34" i="22" s="1"/>
  <c r="U34" i="22" s="1"/>
  <c r="W39" i="22"/>
  <c r="W24" i="22"/>
  <c r="R74" i="22"/>
  <c r="S74" i="22" s="1"/>
  <c r="Q76" i="22"/>
  <c r="R76" i="22" s="1"/>
  <c r="Q96" i="22"/>
  <c r="R96" i="22" s="1"/>
  <c r="R94" i="22"/>
  <c r="S94" i="22" s="1"/>
  <c r="Q106" i="22"/>
  <c r="R106" i="22" s="1"/>
  <c r="R104" i="22"/>
  <c r="S104" i="22" s="1"/>
  <c r="R29" i="22"/>
  <c r="S29" i="22" s="1"/>
  <c r="U29" i="22" s="1"/>
  <c r="R69" i="22"/>
  <c r="S69" i="22" s="1"/>
  <c r="R44" i="22"/>
  <c r="S44" i="22" s="1"/>
  <c r="R84" i="22"/>
  <c r="S84" i="22" s="1"/>
  <c r="B54" i="16"/>
  <c r="B59" i="16"/>
  <c r="B64" i="16"/>
  <c r="B69" i="16"/>
  <c r="B74" i="16"/>
  <c r="B79" i="16"/>
  <c r="B84" i="16"/>
  <c r="B89" i="16"/>
  <c r="B94" i="16"/>
  <c r="B99" i="16"/>
  <c r="B104" i="16"/>
  <c r="T104" i="16"/>
  <c r="T99" i="16"/>
  <c r="T94" i="16"/>
  <c r="T89" i="16"/>
  <c r="T84" i="16"/>
  <c r="T79" i="16"/>
  <c r="T74" i="16"/>
  <c r="T69" i="16"/>
  <c r="T64" i="16"/>
  <c r="T59" i="16"/>
  <c r="T54" i="16"/>
  <c r="P104" i="16"/>
  <c r="O104" i="16"/>
  <c r="Q105" i="16" s="1"/>
  <c r="Q100" i="16"/>
  <c r="R99" i="16" s="1"/>
  <c r="P99" i="16"/>
  <c r="O99" i="16"/>
  <c r="P94" i="16"/>
  <c r="O94" i="16"/>
  <c r="Q95" i="16" s="1"/>
  <c r="P89" i="16"/>
  <c r="O89" i="16"/>
  <c r="Q90" i="16" s="1"/>
  <c r="P84" i="16"/>
  <c r="Q85" i="16" s="1"/>
  <c r="O84" i="16"/>
  <c r="P79" i="16"/>
  <c r="O79" i="16"/>
  <c r="Q80" i="16" s="1"/>
  <c r="Q75" i="16"/>
  <c r="Q76" i="16" s="1"/>
  <c r="R76" i="16" s="1"/>
  <c r="P74" i="16"/>
  <c r="O74" i="16"/>
  <c r="Q70" i="16"/>
  <c r="Q71" i="16" s="1"/>
  <c r="R71" i="16" s="1"/>
  <c r="R69" i="16"/>
  <c r="P69" i="16"/>
  <c r="O69" i="16"/>
  <c r="P64" i="16"/>
  <c r="O64" i="16"/>
  <c r="Q65" i="16" s="1"/>
  <c r="P59" i="16"/>
  <c r="O59" i="16"/>
  <c r="Q60" i="16" s="1"/>
  <c r="P54" i="16"/>
  <c r="O54" i="16"/>
  <c r="Q55" i="16" s="1"/>
  <c r="P49" i="16"/>
  <c r="O49" i="16"/>
  <c r="P44" i="16"/>
  <c r="O44" i="16"/>
  <c r="Q45" i="16" s="1"/>
  <c r="P39" i="16"/>
  <c r="O39" i="16"/>
  <c r="P34" i="16"/>
  <c r="O34" i="16"/>
  <c r="P29" i="16"/>
  <c r="O29" i="16"/>
  <c r="P24" i="16"/>
  <c r="O24" i="16"/>
  <c r="P19" i="16"/>
  <c r="O19" i="16"/>
  <c r="P14" i="16"/>
  <c r="O14" i="16"/>
  <c r="Q8" i="16"/>
  <c r="B36" i="20"/>
  <c r="A36" i="20" s="1"/>
  <c r="B39" i="20"/>
  <c r="A39" i="20" s="1"/>
  <c r="B42" i="20"/>
  <c r="A42" i="20" s="1"/>
  <c r="B45" i="20"/>
  <c r="A45" i="20" s="1"/>
  <c r="B48" i="20"/>
  <c r="A48" i="20" s="1"/>
  <c r="B51" i="20"/>
  <c r="C51" i="20" s="1"/>
  <c r="B54" i="20"/>
  <c r="A54" i="20" s="1"/>
  <c r="B57" i="20"/>
  <c r="C57" i="20" s="1"/>
  <c r="B60" i="20"/>
  <c r="A60" i="20" s="1"/>
  <c r="B63" i="20"/>
  <c r="A63" i="20" s="1"/>
  <c r="B66" i="20"/>
  <c r="A66" i="20" s="1"/>
  <c r="V63" i="20"/>
  <c r="V54" i="20"/>
  <c r="V51" i="20"/>
  <c r="V39" i="20"/>
  <c r="U66" i="20"/>
  <c r="R66" i="20"/>
  <c r="Q66" i="20"/>
  <c r="U63" i="20"/>
  <c r="R63" i="20"/>
  <c r="Q63" i="20"/>
  <c r="S64" i="20" s="1"/>
  <c r="U60" i="20"/>
  <c r="R60" i="20"/>
  <c r="Q60" i="20"/>
  <c r="S58" i="20"/>
  <c r="T57" i="20" s="1"/>
  <c r="U57" i="20"/>
  <c r="R57" i="20"/>
  <c r="Q57" i="20"/>
  <c r="U54" i="20"/>
  <c r="R54" i="20"/>
  <c r="Q54" i="20"/>
  <c r="S55" i="20" s="1"/>
  <c r="S52" i="20"/>
  <c r="S53" i="20" s="1"/>
  <c r="T53" i="20" s="1"/>
  <c r="U51" i="20"/>
  <c r="R51" i="20"/>
  <c r="Q51" i="20"/>
  <c r="U48" i="20"/>
  <c r="R48" i="20"/>
  <c r="Q48" i="20"/>
  <c r="S49" i="20" s="1"/>
  <c r="U45" i="20"/>
  <c r="R45" i="20"/>
  <c r="Q45" i="20"/>
  <c r="U42" i="20"/>
  <c r="R42" i="20"/>
  <c r="Q42" i="20"/>
  <c r="U39" i="20"/>
  <c r="R39" i="20"/>
  <c r="Q39" i="20"/>
  <c r="S40" i="20" s="1"/>
  <c r="R36" i="20"/>
  <c r="Q36" i="20"/>
  <c r="R33" i="20"/>
  <c r="Q33" i="20"/>
  <c r="R30" i="20"/>
  <c r="Q30" i="20"/>
  <c r="R27" i="20"/>
  <c r="Q27" i="20"/>
  <c r="R24" i="20"/>
  <c r="Q24" i="20"/>
  <c r="R21" i="20"/>
  <c r="Q21" i="20"/>
  <c r="R18" i="20"/>
  <c r="Q18" i="20"/>
  <c r="R15" i="20"/>
  <c r="Q15" i="20"/>
  <c r="R12" i="20"/>
  <c r="Q12" i="20"/>
  <c r="R9" i="20"/>
  <c r="Q9" i="20"/>
  <c r="S8" i="20"/>
  <c r="T68" i="21"/>
  <c r="T66" i="21"/>
  <c r="T65" i="21"/>
  <c r="T63" i="21"/>
  <c r="T62" i="21"/>
  <c r="T60" i="21"/>
  <c r="T59" i="21"/>
  <c r="T57" i="21"/>
  <c r="T56" i="21"/>
  <c r="T54" i="21"/>
  <c r="T53" i="21"/>
  <c r="T51" i="21"/>
  <c r="T50" i="21"/>
  <c r="T48" i="21"/>
  <c r="T47" i="21"/>
  <c r="T45" i="21"/>
  <c r="T44" i="21"/>
  <c r="T42" i="21"/>
  <c r="T41" i="21"/>
  <c r="T39" i="21"/>
  <c r="T38" i="21"/>
  <c r="T36" i="21"/>
  <c r="B36" i="21"/>
  <c r="C36" i="21" s="1"/>
  <c r="B39" i="21"/>
  <c r="C39" i="21" s="1"/>
  <c r="B42" i="21"/>
  <c r="A42" i="21" s="1"/>
  <c r="B45" i="21"/>
  <c r="A45" i="21" s="1"/>
  <c r="B48" i="21"/>
  <c r="A48" i="21" s="1"/>
  <c r="B51" i="21"/>
  <c r="C51" i="21" s="1"/>
  <c r="B54" i="21"/>
  <c r="A54" i="21" s="1"/>
  <c r="B57" i="21"/>
  <c r="A57" i="21" s="1"/>
  <c r="B60" i="21"/>
  <c r="C60" i="21" s="1"/>
  <c r="B63" i="21"/>
  <c r="C63" i="21" s="1"/>
  <c r="B66" i="21"/>
  <c r="C66" i="21" s="1"/>
  <c r="B30" i="21"/>
  <c r="A30" i="21" s="1"/>
  <c r="B30" i="5"/>
  <c r="A30" i="5" s="1"/>
  <c r="B33" i="5"/>
  <c r="A33" i="5" s="1"/>
  <c r="B36" i="5"/>
  <c r="A36" i="5" s="1"/>
  <c r="B39" i="5"/>
  <c r="A39" i="5" s="1"/>
  <c r="B42" i="5"/>
  <c r="A42" i="5" s="1"/>
  <c r="B45" i="5"/>
  <c r="A45" i="5" s="1"/>
  <c r="B48" i="5"/>
  <c r="A48" i="5" s="1"/>
  <c r="B51" i="5"/>
  <c r="A51" i="5" s="1"/>
  <c r="B54" i="5"/>
  <c r="A54" i="5" s="1"/>
  <c r="B57" i="5"/>
  <c r="A57" i="5" s="1"/>
  <c r="B60" i="5"/>
  <c r="A60" i="5" s="1"/>
  <c r="B63" i="5"/>
  <c r="A63" i="5" s="1"/>
  <c r="B66" i="5"/>
  <c r="A66" i="5" s="1"/>
  <c r="B21" i="19"/>
  <c r="A21" i="19" s="1"/>
  <c r="B24" i="19"/>
  <c r="C24" i="19" s="1"/>
  <c r="B27" i="19"/>
  <c r="A27" i="19" s="1"/>
  <c r="B30" i="19"/>
  <c r="A30" i="19" s="1"/>
  <c r="B33" i="19"/>
  <c r="A33" i="19" s="1"/>
  <c r="B36" i="19"/>
  <c r="C36" i="19" s="1"/>
  <c r="B39" i="19"/>
  <c r="A39" i="19" s="1"/>
  <c r="B42" i="19"/>
  <c r="A42" i="19" s="1"/>
  <c r="B45" i="19"/>
  <c r="A45" i="19" s="1"/>
  <c r="B48" i="19"/>
  <c r="C48" i="19" s="1"/>
  <c r="B51" i="19"/>
  <c r="C51" i="19" s="1"/>
  <c r="B54" i="19"/>
  <c r="A54" i="19" s="1"/>
  <c r="B57" i="19"/>
  <c r="A57" i="19" s="1"/>
  <c r="B60" i="19"/>
  <c r="C60" i="19" s="1"/>
  <c r="B63" i="19"/>
  <c r="C63" i="19" s="1"/>
  <c r="B66" i="19"/>
  <c r="A66" i="19" s="1"/>
  <c r="V68" i="21"/>
  <c r="V66" i="21" s="1"/>
  <c r="U66" i="21"/>
  <c r="R66" i="21"/>
  <c r="Q66" i="21"/>
  <c r="V65" i="21"/>
  <c r="V63" i="21"/>
  <c r="U63" i="21"/>
  <c r="R63" i="21"/>
  <c r="Q63" i="21"/>
  <c r="V62" i="21"/>
  <c r="S61" i="21"/>
  <c r="V60" i="21"/>
  <c r="U60" i="21"/>
  <c r="R60" i="21"/>
  <c r="Q60" i="21"/>
  <c r="V59" i="21"/>
  <c r="S59" i="21"/>
  <c r="S58" i="21"/>
  <c r="V57" i="21"/>
  <c r="U57" i="21"/>
  <c r="R57" i="21"/>
  <c r="Q57" i="21"/>
  <c r="V56" i="21"/>
  <c r="S55" i="21"/>
  <c r="V54" i="21"/>
  <c r="U54" i="21"/>
  <c r="R54" i="21"/>
  <c r="Q54" i="21"/>
  <c r="V53" i="21"/>
  <c r="V51" i="21" s="1"/>
  <c r="U51" i="21"/>
  <c r="R51" i="21"/>
  <c r="Q51" i="21"/>
  <c r="S52" i="21" s="1"/>
  <c r="V50" i="21"/>
  <c r="V48" i="21" s="1"/>
  <c r="U48" i="21"/>
  <c r="R48" i="21"/>
  <c r="Q48" i="21"/>
  <c r="S49" i="21" s="1"/>
  <c r="V47" i="21"/>
  <c r="V45" i="21" s="1"/>
  <c r="U45" i="21"/>
  <c r="R45" i="21"/>
  <c r="Q45" i="21"/>
  <c r="V44" i="21"/>
  <c r="V42" i="21" s="1"/>
  <c r="U42" i="21"/>
  <c r="R42" i="21"/>
  <c r="Q42" i="21"/>
  <c r="V41" i="21"/>
  <c r="V39" i="21"/>
  <c r="U39" i="21"/>
  <c r="R39" i="21"/>
  <c r="Q39" i="21"/>
  <c r="V38" i="21"/>
  <c r="S37" i="21"/>
  <c r="V36" i="21"/>
  <c r="U36" i="21"/>
  <c r="R36" i="21"/>
  <c r="Q36" i="21"/>
  <c r="V35" i="21"/>
  <c r="V33" i="21" s="1"/>
  <c r="R33" i="21"/>
  <c r="Q33" i="21"/>
  <c r="S34" i="21" s="1"/>
  <c r="V32" i="21"/>
  <c r="V30" i="21"/>
  <c r="R30" i="21"/>
  <c r="Q30" i="21"/>
  <c r="S31" i="21" s="1"/>
  <c r="U30" i="21" s="1"/>
  <c r="V29" i="21"/>
  <c r="V27" i="21" s="1"/>
  <c r="R27" i="21"/>
  <c r="Q27" i="21"/>
  <c r="S28" i="21" s="1"/>
  <c r="V26" i="21"/>
  <c r="V24" i="21" s="1"/>
  <c r="R24" i="21"/>
  <c r="Q24" i="21"/>
  <c r="V23" i="21"/>
  <c r="V21" i="21" s="1"/>
  <c r="R21" i="21"/>
  <c r="Q21" i="21"/>
  <c r="V20" i="21"/>
  <c r="V18" i="21" s="1"/>
  <c r="R18" i="21"/>
  <c r="Q18" i="21"/>
  <c r="V17" i="21"/>
  <c r="V15" i="21" s="1"/>
  <c r="R15" i="21"/>
  <c r="Q15" i="21"/>
  <c r="V14" i="21"/>
  <c r="V12" i="21" s="1"/>
  <c r="R12" i="21"/>
  <c r="Q12" i="21"/>
  <c r="V11" i="21"/>
  <c r="R9" i="21"/>
  <c r="Q9" i="21"/>
  <c r="S8" i="21"/>
  <c r="V68" i="19"/>
  <c r="V66" i="19" s="1"/>
  <c r="U66" i="19"/>
  <c r="R66" i="19"/>
  <c r="Q66" i="19"/>
  <c r="T68" i="19" s="1"/>
  <c r="V65" i="19"/>
  <c r="V63" i="19"/>
  <c r="U63" i="19"/>
  <c r="R63" i="19"/>
  <c r="Q63" i="19"/>
  <c r="T65" i="19" s="1"/>
  <c r="V62" i="19"/>
  <c r="S61" i="19"/>
  <c r="T60" i="19" s="1"/>
  <c r="V60" i="19"/>
  <c r="U60" i="19"/>
  <c r="R60" i="19"/>
  <c r="Q60" i="19"/>
  <c r="T62" i="19" s="1"/>
  <c r="V59" i="19"/>
  <c r="S59" i="19"/>
  <c r="S58" i="19"/>
  <c r="T57" i="19" s="1"/>
  <c r="V57" i="19"/>
  <c r="U57" i="19"/>
  <c r="R57" i="19"/>
  <c r="Q57" i="19"/>
  <c r="T59" i="19" s="1"/>
  <c r="V56" i="19"/>
  <c r="T56" i="19"/>
  <c r="S55" i="19"/>
  <c r="T54" i="19" s="1"/>
  <c r="V54" i="19"/>
  <c r="U54" i="19"/>
  <c r="R54" i="19"/>
  <c r="Q54" i="19"/>
  <c r="V53" i="19"/>
  <c r="V51" i="19" s="1"/>
  <c r="U51" i="19"/>
  <c r="R51" i="19"/>
  <c r="Q51" i="19"/>
  <c r="S52" i="19" s="1"/>
  <c r="V50" i="19"/>
  <c r="V48" i="19" s="1"/>
  <c r="T50" i="19"/>
  <c r="U48" i="19"/>
  <c r="R48" i="19"/>
  <c r="Q48" i="19"/>
  <c r="S49" i="19" s="1"/>
  <c r="V47" i="19"/>
  <c r="V45" i="19" s="1"/>
  <c r="U45" i="19"/>
  <c r="R45" i="19"/>
  <c r="Q45" i="19"/>
  <c r="T47" i="19" s="1"/>
  <c r="V44" i="19"/>
  <c r="V42" i="19" s="1"/>
  <c r="U42" i="19"/>
  <c r="R42" i="19"/>
  <c r="Q42" i="19"/>
  <c r="T44" i="19" s="1"/>
  <c r="V41" i="19"/>
  <c r="V39" i="19"/>
  <c r="U39" i="19"/>
  <c r="R39" i="19"/>
  <c r="Q39" i="19"/>
  <c r="T41" i="19" s="1"/>
  <c r="V38" i="19"/>
  <c r="S37" i="19"/>
  <c r="T36" i="19" s="1"/>
  <c r="V36" i="19"/>
  <c r="U36" i="19"/>
  <c r="R36" i="19"/>
  <c r="Q36" i="19"/>
  <c r="T38" i="19" s="1"/>
  <c r="V35" i="19"/>
  <c r="V33" i="19"/>
  <c r="U33" i="19"/>
  <c r="R33" i="19"/>
  <c r="Q33" i="19"/>
  <c r="T35" i="19" s="1"/>
  <c r="V32" i="19"/>
  <c r="S31" i="19"/>
  <c r="T30" i="19" s="1"/>
  <c r="V30" i="19"/>
  <c r="U30" i="19"/>
  <c r="R30" i="19"/>
  <c r="Q30" i="19"/>
  <c r="V29" i="19"/>
  <c r="V27" i="19" s="1"/>
  <c r="U27" i="19"/>
  <c r="R27" i="19"/>
  <c r="Q27" i="19"/>
  <c r="S28" i="19" s="1"/>
  <c r="V26" i="19"/>
  <c r="V24" i="19" s="1"/>
  <c r="U24" i="19"/>
  <c r="R24" i="19"/>
  <c r="Q24" i="19"/>
  <c r="S25" i="19" s="1"/>
  <c r="V23" i="19"/>
  <c r="V21" i="19" s="1"/>
  <c r="U21" i="19"/>
  <c r="R21" i="19"/>
  <c r="Q21" i="19"/>
  <c r="S22" i="19" s="1"/>
  <c r="V20" i="19"/>
  <c r="V18" i="19" s="1"/>
  <c r="R18" i="19"/>
  <c r="Q18" i="19"/>
  <c r="V17" i="19"/>
  <c r="V15" i="19" s="1"/>
  <c r="R15" i="19"/>
  <c r="Q15" i="19"/>
  <c r="V14" i="19"/>
  <c r="V12" i="19" s="1"/>
  <c r="R12" i="19"/>
  <c r="Q12" i="19"/>
  <c r="V11" i="19"/>
  <c r="V9" i="19" s="1"/>
  <c r="R9" i="19"/>
  <c r="Q9" i="19"/>
  <c r="S8" i="19"/>
  <c r="S8" i="5"/>
  <c r="U30" i="5"/>
  <c r="U33" i="5"/>
  <c r="U36" i="5"/>
  <c r="U39" i="5"/>
  <c r="U42" i="5"/>
  <c r="U45" i="5"/>
  <c r="U48" i="5"/>
  <c r="U51" i="5"/>
  <c r="U54" i="5"/>
  <c r="U57" i="5"/>
  <c r="U60" i="5"/>
  <c r="U63" i="5"/>
  <c r="U66" i="5"/>
  <c r="A1" i="16"/>
  <c r="F2" i="21"/>
  <c r="V68" i="20"/>
  <c r="V66" i="20" s="1"/>
  <c r="H68" i="20"/>
  <c r="AE67" i="20"/>
  <c r="AK66" i="20" s="1"/>
  <c r="AD67" i="20"/>
  <c r="AJ66" i="20" s="1"/>
  <c r="AB67" i="20"/>
  <c r="AI66" i="20" s="1"/>
  <c r="Z67" i="20"/>
  <c r="AH66" i="20" s="1"/>
  <c r="H67" i="20"/>
  <c r="Y66" i="20"/>
  <c r="X66" i="20"/>
  <c r="W66" i="20"/>
  <c r="H66" i="20"/>
  <c r="V65" i="20"/>
  <c r="H65" i="20"/>
  <c r="AE64" i="20"/>
  <c r="AK63" i="20" s="1"/>
  <c r="AD64" i="20"/>
  <c r="AJ63" i="20" s="1"/>
  <c r="AB64" i="20"/>
  <c r="AI63" i="20" s="1"/>
  <c r="Z64" i="20"/>
  <c r="AH63" i="20" s="1"/>
  <c r="H64" i="20"/>
  <c r="Y63" i="20"/>
  <c r="X63" i="20"/>
  <c r="W63" i="20"/>
  <c r="H63" i="20"/>
  <c r="V62" i="20"/>
  <c r="V60" i="20" s="1"/>
  <c r="H62" i="20"/>
  <c r="AE61" i="20"/>
  <c r="AK60" i="20" s="1"/>
  <c r="AD61" i="20"/>
  <c r="AJ60" i="20" s="1"/>
  <c r="AB61" i="20"/>
  <c r="AI60" i="20" s="1"/>
  <c r="Z61" i="20"/>
  <c r="AH60" i="20" s="1"/>
  <c r="H61" i="20"/>
  <c r="Y60" i="20"/>
  <c r="X60" i="20"/>
  <c r="W60" i="20"/>
  <c r="H60" i="20"/>
  <c r="V59" i="20"/>
  <c r="V57" i="20" s="1"/>
  <c r="H59" i="20"/>
  <c r="AE58" i="20"/>
  <c r="AK57" i="20" s="1"/>
  <c r="AD58" i="20"/>
  <c r="AJ57" i="20" s="1"/>
  <c r="AB58" i="20"/>
  <c r="AI57" i="20" s="1"/>
  <c r="Z58" i="20"/>
  <c r="AH57" i="20" s="1"/>
  <c r="H58" i="20"/>
  <c r="Y57" i="20"/>
  <c r="X57" i="20"/>
  <c r="W57" i="20"/>
  <c r="H57" i="20"/>
  <c r="V56" i="20"/>
  <c r="H56" i="20"/>
  <c r="AE55" i="20"/>
  <c r="AK54" i="20" s="1"/>
  <c r="AD55" i="20"/>
  <c r="AJ54" i="20" s="1"/>
  <c r="AB55" i="20"/>
  <c r="AI54" i="20" s="1"/>
  <c r="Z55" i="20"/>
  <c r="AH54" i="20" s="1"/>
  <c r="H55" i="20"/>
  <c r="Y54" i="20"/>
  <c r="X54" i="20"/>
  <c r="W54" i="20"/>
  <c r="H54" i="20"/>
  <c r="V53" i="20"/>
  <c r="H53" i="20"/>
  <c r="AE52" i="20"/>
  <c r="AK51" i="20" s="1"/>
  <c r="AD52" i="20"/>
  <c r="AJ51" i="20" s="1"/>
  <c r="AB52" i="20"/>
  <c r="AI51" i="20" s="1"/>
  <c r="Z52" i="20"/>
  <c r="AH51" i="20" s="1"/>
  <c r="H52" i="20"/>
  <c r="Y51" i="20"/>
  <c r="X51" i="20"/>
  <c r="W51" i="20"/>
  <c r="H51" i="20"/>
  <c r="V50" i="20"/>
  <c r="V48" i="20" s="1"/>
  <c r="H50" i="20"/>
  <c r="AE49" i="20"/>
  <c r="AK48" i="20" s="1"/>
  <c r="AD49" i="20"/>
  <c r="AJ48" i="20" s="1"/>
  <c r="AB49" i="20"/>
  <c r="AI48" i="20" s="1"/>
  <c r="Z49" i="20"/>
  <c r="AH48" i="20" s="1"/>
  <c r="H49" i="20"/>
  <c r="Y48" i="20"/>
  <c r="X48" i="20"/>
  <c r="W48" i="20"/>
  <c r="H48" i="20"/>
  <c r="V47" i="20"/>
  <c r="V45" i="20" s="1"/>
  <c r="H47" i="20"/>
  <c r="AE46" i="20"/>
  <c r="AK45" i="20" s="1"/>
  <c r="AD46" i="20"/>
  <c r="AJ45" i="20" s="1"/>
  <c r="AB46" i="20"/>
  <c r="AI45" i="20" s="1"/>
  <c r="Z46" i="20"/>
  <c r="AH45" i="20" s="1"/>
  <c r="H46" i="20"/>
  <c r="Y45" i="20"/>
  <c r="X45" i="20"/>
  <c r="W45" i="20"/>
  <c r="H45" i="20"/>
  <c r="V44" i="20"/>
  <c r="V42" i="20" s="1"/>
  <c r="H44" i="20"/>
  <c r="AE43" i="20"/>
  <c r="AK42" i="20" s="1"/>
  <c r="AD43" i="20"/>
  <c r="AJ42" i="20" s="1"/>
  <c r="AB43" i="20"/>
  <c r="AI42" i="20" s="1"/>
  <c r="Z43" i="20"/>
  <c r="AH42" i="20" s="1"/>
  <c r="H43" i="20"/>
  <c r="Y42" i="20"/>
  <c r="X42" i="20"/>
  <c r="W42" i="20"/>
  <c r="H42" i="20"/>
  <c r="V41" i="20"/>
  <c r="H41" i="20"/>
  <c r="AE40" i="20"/>
  <c r="AK39" i="20" s="1"/>
  <c r="AD40" i="20"/>
  <c r="AJ39" i="20" s="1"/>
  <c r="AB40" i="20"/>
  <c r="AI39" i="20" s="1"/>
  <c r="Z40" i="20"/>
  <c r="AH39" i="20" s="1"/>
  <c r="H40" i="20"/>
  <c r="Y39" i="20"/>
  <c r="X39" i="20"/>
  <c r="W39" i="20"/>
  <c r="H39" i="20"/>
  <c r="V38" i="20"/>
  <c r="V36" i="20" s="1"/>
  <c r="H38" i="20"/>
  <c r="AE37" i="20"/>
  <c r="AK36" i="20" s="1"/>
  <c r="AD37" i="20"/>
  <c r="AJ36" i="20" s="1"/>
  <c r="AB37" i="20"/>
  <c r="AI36" i="20" s="1"/>
  <c r="Z37" i="20"/>
  <c r="AH36" i="20" s="1"/>
  <c r="H37" i="20"/>
  <c r="H36" i="20"/>
  <c r="X36" i="20" s="1"/>
  <c r="V35" i="20"/>
  <c r="V33" i="20" s="1"/>
  <c r="H35" i="20"/>
  <c r="AE34" i="20"/>
  <c r="AK33" i="20" s="1"/>
  <c r="AD34" i="20"/>
  <c r="AJ33" i="20" s="1"/>
  <c r="AB34" i="20"/>
  <c r="AI33" i="20" s="1"/>
  <c r="Z34" i="20"/>
  <c r="AH33" i="20" s="1"/>
  <c r="H34" i="20"/>
  <c r="H33" i="20"/>
  <c r="V32" i="20"/>
  <c r="V30" i="20" s="1"/>
  <c r="H32" i="20"/>
  <c r="AE31" i="20"/>
  <c r="AK30" i="20" s="1"/>
  <c r="AD31" i="20"/>
  <c r="AJ30" i="20" s="1"/>
  <c r="AB31" i="20"/>
  <c r="AI30" i="20" s="1"/>
  <c r="Z31" i="20"/>
  <c r="AH30" i="20" s="1"/>
  <c r="H31" i="20"/>
  <c r="H30" i="20"/>
  <c r="V29" i="20"/>
  <c r="V27" i="20" s="1"/>
  <c r="H29" i="20"/>
  <c r="AE28" i="20"/>
  <c r="AK27" i="20" s="1"/>
  <c r="AD28" i="20"/>
  <c r="AJ27" i="20" s="1"/>
  <c r="AB28" i="20"/>
  <c r="AI27" i="20" s="1"/>
  <c r="Z28" i="20"/>
  <c r="AH27" i="20" s="1"/>
  <c r="H28" i="20"/>
  <c r="H27" i="20"/>
  <c r="V26" i="20"/>
  <c r="V24" i="20" s="1"/>
  <c r="H26" i="20"/>
  <c r="AE25" i="20"/>
  <c r="AK24" i="20" s="1"/>
  <c r="AD25" i="20"/>
  <c r="AJ24" i="20" s="1"/>
  <c r="AB25" i="20"/>
  <c r="AI24" i="20" s="1"/>
  <c r="Z25" i="20"/>
  <c r="AH24" i="20" s="1"/>
  <c r="H25" i="20"/>
  <c r="H24" i="20"/>
  <c r="V23" i="20"/>
  <c r="V21" i="20" s="1"/>
  <c r="H23" i="20"/>
  <c r="AE22" i="20"/>
  <c r="AK21" i="20" s="1"/>
  <c r="AD22" i="20"/>
  <c r="AJ21" i="20" s="1"/>
  <c r="AB22" i="20"/>
  <c r="AI21" i="20" s="1"/>
  <c r="Z22" i="20"/>
  <c r="AH21" i="20" s="1"/>
  <c r="H22" i="20"/>
  <c r="H21" i="20"/>
  <c r="V20" i="20"/>
  <c r="V18" i="20" s="1"/>
  <c r="H20" i="20"/>
  <c r="AE19" i="20"/>
  <c r="AK18" i="20" s="1"/>
  <c r="AD19" i="20"/>
  <c r="AJ18" i="20" s="1"/>
  <c r="AB19" i="20"/>
  <c r="AI18" i="20" s="1"/>
  <c r="Z19" i="20"/>
  <c r="AH18" i="20" s="1"/>
  <c r="H19" i="20"/>
  <c r="H18" i="20"/>
  <c r="V17" i="20"/>
  <c r="V15" i="20" s="1"/>
  <c r="H17" i="20"/>
  <c r="AE16" i="20"/>
  <c r="AK15" i="20" s="1"/>
  <c r="AD16" i="20"/>
  <c r="AJ15" i="20" s="1"/>
  <c r="AB16" i="20"/>
  <c r="AI15" i="20" s="1"/>
  <c r="Z16" i="20"/>
  <c r="AH15" i="20" s="1"/>
  <c r="H16" i="20"/>
  <c r="H15" i="20"/>
  <c r="V14" i="20"/>
  <c r="V12" i="20" s="1"/>
  <c r="H14" i="20"/>
  <c r="AE13" i="20"/>
  <c r="AK12" i="20" s="1"/>
  <c r="AD13" i="20"/>
  <c r="AJ12" i="20" s="1"/>
  <c r="AB13" i="20"/>
  <c r="AI12" i="20" s="1"/>
  <c r="Z13" i="20"/>
  <c r="AH12" i="20" s="1"/>
  <c r="H13" i="20"/>
  <c r="H12" i="20"/>
  <c r="V11" i="20"/>
  <c r="V9" i="20" s="1"/>
  <c r="H11" i="20"/>
  <c r="AE10" i="20"/>
  <c r="AK9" i="20" s="1"/>
  <c r="AD10" i="20"/>
  <c r="AJ9" i="20" s="1"/>
  <c r="AB10" i="20"/>
  <c r="AI9" i="20" s="1"/>
  <c r="Z10" i="20"/>
  <c r="AH9" i="20" s="1"/>
  <c r="H10" i="20"/>
  <c r="H9" i="20"/>
  <c r="W3" i="20"/>
  <c r="B3" i="20"/>
  <c r="F2" i="20"/>
  <c r="A1" i="20"/>
  <c r="H68" i="21"/>
  <c r="AE67" i="21"/>
  <c r="AK66" i="21" s="1"/>
  <c r="AD67" i="21"/>
  <c r="AJ66" i="21" s="1"/>
  <c r="AB67" i="21"/>
  <c r="AI66" i="21" s="1"/>
  <c r="Z67" i="21"/>
  <c r="AH66" i="21" s="1"/>
  <c r="H67" i="21"/>
  <c r="Y66" i="21"/>
  <c r="X66" i="21"/>
  <c r="W66" i="21"/>
  <c r="H66" i="21"/>
  <c r="H65" i="21"/>
  <c r="AE64" i="21"/>
  <c r="AK63" i="21" s="1"/>
  <c r="AD64" i="21"/>
  <c r="AJ63" i="21" s="1"/>
  <c r="AB64" i="21"/>
  <c r="AI63" i="21" s="1"/>
  <c r="Z64" i="21"/>
  <c r="AH63" i="21" s="1"/>
  <c r="H64" i="21"/>
  <c r="Y63" i="21"/>
  <c r="X63" i="21"/>
  <c r="W63" i="21"/>
  <c r="H63" i="21"/>
  <c r="H62" i="21"/>
  <c r="AE61" i="21"/>
  <c r="AK60" i="21" s="1"/>
  <c r="AD61" i="21"/>
  <c r="AJ60" i="21" s="1"/>
  <c r="AB61" i="21"/>
  <c r="AI60" i="21" s="1"/>
  <c r="Z61" i="21"/>
  <c r="AH60" i="21" s="1"/>
  <c r="H61" i="21"/>
  <c r="Y60" i="21"/>
  <c r="X60" i="21"/>
  <c r="W60" i="21"/>
  <c r="H60" i="21"/>
  <c r="H59" i="21"/>
  <c r="AE58" i="21"/>
  <c r="AK57" i="21" s="1"/>
  <c r="AD58" i="21"/>
  <c r="AJ57" i="21" s="1"/>
  <c r="AB58" i="21"/>
  <c r="AI57" i="21" s="1"/>
  <c r="Z58" i="21"/>
  <c r="AH57" i="21" s="1"/>
  <c r="H58" i="21"/>
  <c r="Y57" i="21"/>
  <c r="X57" i="21"/>
  <c r="W57" i="21"/>
  <c r="H57" i="21"/>
  <c r="H56" i="21"/>
  <c r="AE55" i="21"/>
  <c r="AK54" i="21" s="1"/>
  <c r="AD55" i="21"/>
  <c r="AJ54" i="21" s="1"/>
  <c r="AB55" i="21"/>
  <c r="AI54" i="21" s="1"/>
  <c r="Z55" i="21"/>
  <c r="AH54" i="21" s="1"/>
  <c r="H55" i="21"/>
  <c r="Y54" i="21"/>
  <c r="X54" i="21"/>
  <c r="W54" i="21"/>
  <c r="H54" i="21"/>
  <c r="H53" i="21"/>
  <c r="AE52" i="21"/>
  <c r="AK51" i="21" s="1"/>
  <c r="AD52" i="21"/>
  <c r="AJ51" i="21" s="1"/>
  <c r="AB52" i="21"/>
  <c r="AI51" i="21" s="1"/>
  <c r="Z52" i="21"/>
  <c r="AH51" i="21" s="1"/>
  <c r="H52" i="21"/>
  <c r="Y51" i="21"/>
  <c r="X51" i="21"/>
  <c r="W51" i="21"/>
  <c r="H51" i="21"/>
  <c r="H50" i="21"/>
  <c r="AE49" i="21"/>
  <c r="AK48" i="21" s="1"/>
  <c r="AD49" i="21"/>
  <c r="AJ48" i="21" s="1"/>
  <c r="AB49" i="21"/>
  <c r="AI48" i="21" s="1"/>
  <c r="Z49" i="21"/>
  <c r="AH48" i="21" s="1"/>
  <c r="H49" i="21"/>
  <c r="Y48" i="21"/>
  <c r="X48" i="21"/>
  <c r="W48" i="21"/>
  <c r="H48" i="21"/>
  <c r="H47" i="21"/>
  <c r="AE46" i="21"/>
  <c r="AK45" i="21" s="1"/>
  <c r="AD46" i="21"/>
  <c r="AJ45" i="21" s="1"/>
  <c r="AB46" i="21"/>
  <c r="AI45" i="21" s="1"/>
  <c r="Z46" i="21"/>
  <c r="AH45" i="21" s="1"/>
  <c r="H46" i="21"/>
  <c r="Y45" i="21"/>
  <c r="X45" i="21"/>
  <c r="W45" i="21"/>
  <c r="H45" i="21"/>
  <c r="H44" i="21"/>
  <c r="AE43" i="21"/>
  <c r="AK42" i="21" s="1"/>
  <c r="AD43" i="21"/>
  <c r="AJ42" i="21" s="1"/>
  <c r="AB43" i="21"/>
  <c r="AI42" i="21" s="1"/>
  <c r="Z43" i="21"/>
  <c r="AH42" i="21" s="1"/>
  <c r="H43" i="21"/>
  <c r="Y42" i="21"/>
  <c r="X42" i="21"/>
  <c r="W42" i="21"/>
  <c r="H42" i="21"/>
  <c r="H41" i="21"/>
  <c r="AE40" i="21"/>
  <c r="AK39" i="21" s="1"/>
  <c r="AD40" i="21"/>
  <c r="AJ39" i="21" s="1"/>
  <c r="AB40" i="21"/>
  <c r="AI39" i="21" s="1"/>
  <c r="Z40" i="21"/>
  <c r="AH39" i="21" s="1"/>
  <c r="H40" i="21"/>
  <c r="Y39" i="21"/>
  <c r="X39" i="21"/>
  <c r="W39" i="21"/>
  <c r="H39" i="21"/>
  <c r="H38" i="21"/>
  <c r="AE37" i="21"/>
  <c r="AK36" i="21" s="1"/>
  <c r="AD37" i="21"/>
  <c r="AJ36" i="21" s="1"/>
  <c r="AB37" i="21"/>
  <c r="AI36" i="21" s="1"/>
  <c r="Z37" i="21"/>
  <c r="AH36" i="21" s="1"/>
  <c r="H37" i="21"/>
  <c r="Y36" i="21"/>
  <c r="X36" i="21"/>
  <c r="W36" i="21"/>
  <c r="H36" i="21"/>
  <c r="H35" i="21"/>
  <c r="AE34" i="21"/>
  <c r="AK33" i="21" s="1"/>
  <c r="AD34" i="21"/>
  <c r="AJ33" i="21" s="1"/>
  <c r="AB34" i="21"/>
  <c r="AI33" i="21" s="1"/>
  <c r="Z34" i="21"/>
  <c r="AH33" i="21" s="1"/>
  <c r="H34" i="21"/>
  <c r="H33" i="21"/>
  <c r="X33" i="21" s="1"/>
  <c r="H32" i="21"/>
  <c r="AE31" i="21"/>
  <c r="AK30" i="21" s="1"/>
  <c r="AD31" i="21"/>
  <c r="AJ30" i="21" s="1"/>
  <c r="AB31" i="21"/>
  <c r="AI30" i="21" s="1"/>
  <c r="Z31" i="21"/>
  <c r="AH30" i="21" s="1"/>
  <c r="H31" i="21"/>
  <c r="H30" i="21"/>
  <c r="H29" i="21"/>
  <c r="AE28" i="21"/>
  <c r="AK27" i="21" s="1"/>
  <c r="AD28" i="21"/>
  <c r="AJ27" i="21" s="1"/>
  <c r="AB28" i="21"/>
  <c r="AI27" i="21" s="1"/>
  <c r="Z28" i="21"/>
  <c r="AH27" i="21" s="1"/>
  <c r="H28" i="21"/>
  <c r="H27" i="21"/>
  <c r="H26" i="21"/>
  <c r="AE25" i="21"/>
  <c r="AK24" i="21" s="1"/>
  <c r="AD25" i="21"/>
  <c r="AJ24" i="21" s="1"/>
  <c r="AB25" i="21"/>
  <c r="AI24" i="21" s="1"/>
  <c r="Z25" i="21"/>
  <c r="AH24" i="21" s="1"/>
  <c r="H25" i="21"/>
  <c r="H24" i="21"/>
  <c r="H23" i="21"/>
  <c r="AE22" i="21"/>
  <c r="AK21" i="21" s="1"/>
  <c r="AD22" i="21"/>
  <c r="AJ21" i="21" s="1"/>
  <c r="AB22" i="21"/>
  <c r="AI21" i="21" s="1"/>
  <c r="Z22" i="21"/>
  <c r="AH21" i="21" s="1"/>
  <c r="H22" i="21"/>
  <c r="H21" i="21"/>
  <c r="H20" i="21"/>
  <c r="AE19" i="21"/>
  <c r="AK18" i="21" s="1"/>
  <c r="AD19" i="21"/>
  <c r="AJ18" i="21" s="1"/>
  <c r="AB19" i="21"/>
  <c r="AI18" i="21" s="1"/>
  <c r="Z19" i="21"/>
  <c r="AH18" i="21" s="1"/>
  <c r="H19" i="21"/>
  <c r="H18" i="21"/>
  <c r="H17" i="21"/>
  <c r="AE16" i="21"/>
  <c r="AK15" i="21" s="1"/>
  <c r="AD16" i="21"/>
  <c r="AJ15" i="21" s="1"/>
  <c r="AB16" i="21"/>
  <c r="AI15" i="21" s="1"/>
  <c r="Z16" i="21"/>
  <c r="AH15" i="21" s="1"/>
  <c r="H16" i="21"/>
  <c r="H15" i="21"/>
  <c r="H14" i="21"/>
  <c r="AE13" i="21"/>
  <c r="AK12" i="21" s="1"/>
  <c r="AD13" i="21"/>
  <c r="AJ12" i="21" s="1"/>
  <c r="AB13" i="21"/>
  <c r="AI12" i="21" s="1"/>
  <c r="Z13" i="21"/>
  <c r="AH12" i="21" s="1"/>
  <c r="H13" i="21"/>
  <c r="H12" i="21"/>
  <c r="H11" i="21"/>
  <c r="AE10" i="21"/>
  <c r="AK9" i="21" s="1"/>
  <c r="AD10" i="21"/>
  <c r="AJ9" i="21" s="1"/>
  <c r="AB10" i="21"/>
  <c r="AI9" i="21" s="1"/>
  <c r="Z10" i="21"/>
  <c r="AH9" i="21" s="1"/>
  <c r="H10" i="21"/>
  <c r="H9" i="21"/>
  <c r="W3" i="21"/>
  <c r="B3" i="21"/>
  <c r="A1" i="21"/>
  <c r="W3" i="19"/>
  <c r="B3" i="19"/>
  <c r="F2" i="19"/>
  <c r="A1" i="19"/>
  <c r="H68" i="19"/>
  <c r="AE67" i="19"/>
  <c r="AK66" i="19" s="1"/>
  <c r="AD67" i="19"/>
  <c r="AJ66" i="19" s="1"/>
  <c r="AB67" i="19"/>
  <c r="AI66" i="19" s="1"/>
  <c r="Z67" i="19"/>
  <c r="AH66" i="19" s="1"/>
  <c r="H67" i="19"/>
  <c r="Y66" i="19"/>
  <c r="X66" i="19"/>
  <c r="W66" i="19"/>
  <c r="H66" i="19"/>
  <c r="H65" i="19"/>
  <c r="AE64" i="19"/>
  <c r="AK63" i="19" s="1"/>
  <c r="AD64" i="19"/>
  <c r="AJ63" i="19" s="1"/>
  <c r="AB64" i="19"/>
  <c r="AI63" i="19" s="1"/>
  <c r="Z64" i="19"/>
  <c r="AH63" i="19" s="1"/>
  <c r="H64" i="19"/>
  <c r="Y63" i="19"/>
  <c r="X63" i="19"/>
  <c r="W63" i="19"/>
  <c r="H63" i="19"/>
  <c r="H62" i="19"/>
  <c r="AE61" i="19"/>
  <c r="AK60" i="19" s="1"/>
  <c r="AD61" i="19"/>
  <c r="AJ60" i="19" s="1"/>
  <c r="AB61" i="19"/>
  <c r="AI60" i="19" s="1"/>
  <c r="Z61" i="19"/>
  <c r="AH60" i="19" s="1"/>
  <c r="H61" i="19"/>
  <c r="Y60" i="19"/>
  <c r="X60" i="19"/>
  <c r="W60" i="19"/>
  <c r="H60" i="19"/>
  <c r="H59" i="19"/>
  <c r="AE58" i="19"/>
  <c r="AK57" i="19" s="1"/>
  <c r="AD58" i="19"/>
  <c r="AJ57" i="19" s="1"/>
  <c r="AB58" i="19"/>
  <c r="AI57" i="19" s="1"/>
  <c r="Z58" i="19"/>
  <c r="AH57" i="19" s="1"/>
  <c r="H58" i="19"/>
  <c r="Y57" i="19"/>
  <c r="X57" i="19"/>
  <c r="W57" i="19"/>
  <c r="H57" i="19"/>
  <c r="H56" i="19"/>
  <c r="AE55" i="19"/>
  <c r="AK54" i="19" s="1"/>
  <c r="AD55" i="19"/>
  <c r="AJ54" i="19" s="1"/>
  <c r="AB55" i="19"/>
  <c r="AI54" i="19" s="1"/>
  <c r="Z55" i="19"/>
  <c r="AH54" i="19" s="1"/>
  <c r="H55" i="19"/>
  <c r="Y54" i="19"/>
  <c r="X54" i="19"/>
  <c r="W54" i="19"/>
  <c r="H54" i="19"/>
  <c r="H53" i="19"/>
  <c r="AE52" i="19"/>
  <c r="AK51" i="19" s="1"/>
  <c r="AD52" i="19"/>
  <c r="AJ51" i="19" s="1"/>
  <c r="AB52" i="19"/>
  <c r="AI51" i="19" s="1"/>
  <c r="Z52" i="19"/>
  <c r="AH51" i="19" s="1"/>
  <c r="H52" i="19"/>
  <c r="Y51" i="19"/>
  <c r="X51" i="19"/>
  <c r="W51" i="19"/>
  <c r="H51" i="19"/>
  <c r="H50" i="19"/>
  <c r="AE49" i="19"/>
  <c r="AK48" i="19" s="1"/>
  <c r="AD49" i="19"/>
  <c r="AJ48" i="19" s="1"/>
  <c r="AB49" i="19"/>
  <c r="AI48" i="19" s="1"/>
  <c r="Z49" i="19"/>
  <c r="AH48" i="19" s="1"/>
  <c r="H49" i="19"/>
  <c r="Y48" i="19"/>
  <c r="X48" i="19"/>
  <c r="W48" i="19"/>
  <c r="H48" i="19"/>
  <c r="H47" i="19"/>
  <c r="AE46" i="19"/>
  <c r="AK45" i="19" s="1"/>
  <c r="AD46" i="19"/>
  <c r="AJ45" i="19" s="1"/>
  <c r="AB46" i="19"/>
  <c r="AI45" i="19" s="1"/>
  <c r="Z46" i="19"/>
  <c r="AH45" i="19" s="1"/>
  <c r="H46" i="19"/>
  <c r="Y45" i="19"/>
  <c r="X45" i="19"/>
  <c r="W45" i="19"/>
  <c r="H45" i="19"/>
  <c r="H44" i="19"/>
  <c r="AE43" i="19"/>
  <c r="AK42" i="19" s="1"/>
  <c r="AD43" i="19"/>
  <c r="AJ42" i="19" s="1"/>
  <c r="AB43" i="19"/>
  <c r="AI42" i="19" s="1"/>
  <c r="Z43" i="19"/>
  <c r="AH42" i="19" s="1"/>
  <c r="H43" i="19"/>
  <c r="Y42" i="19"/>
  <c r="X42" i="19"/>
  <c r="W42" i="19"/>
  <c r="H42" i="19"/>
  <c r="H41" i="19"/>
  <c r="AE40" i="19"/>
  <c r="AK39" i="19" s="1"/>
  <c r="AD40" i="19"/>
  <c r="AJ39" i="19" s="1"/>
  <c r="AB40" i="19"/>
  <c r="AI39" i="19" s="1"/>
  <c r="Z40" i="19"/>
  <c r="AH39" i="19" s="1"/>
  <c r="H40" i="19"/>
  <c r="Y39" i="19"/>
  <c r="X39" i="19"/>
  <c r="W39" i="19"/>
  <c r="H39" i="19"/>
  <c r="H38" i="19"/>
  <c r="AE37" i="19"/>
  <c r="AK36" i="19" s="1"/>
  <c r="AD37" i="19"/>
  <c r="AJ36" i="19" s="1"/>
  <c r="AB37" i="19"/>
  <c r="AI36" i="19" s="1"/>
  <c r="Z37" i="19"/>
  <c r="AH36" i="19" s="1"/>
  <c r="H37" i="19"/>
  <c r="Y36" i="19"/>
  <c r="X36" i="19"/>
  <c r="W36" i="19"/>
  <c r="H36" i="19"/>
  <c r="H35" i="19"/>
  <c r="AE34" i="19"/>
  <c r="AK33" i="19" s="1"/>
  <c r="AD34" i="19"/>
  <c r="AJ33" i="19" s="1"/>
  <c r="AB34" i="19"/>
  <c r="AI33" i="19" s="1"/>
  <c r="Z34" i="19"/>
  <c r="AH33" i="19" s="1"/>
  <c r="H34" i="19"/>
  <c r="Y33" i="19"/>
  <c r="X33" i="19"/>
  <c r="W33" i="19"/>
  <c r="H33" i="19"/>
  <c r="H32" i="19"/>
  <c r="AE31" i="19"/>
  <c r="AK30" i="19" s="1"/>
  <c r="AD31" i="19"/>
  <c r="AJ30" i="19" s="1"/>
  <c r="AB31" i="19"/>
  <c r="AI30" i="19" s="1"/>
  <c r="Z31" i="19"/>
  <c r="AH30" i="19" s="1"/>
  <c r="H31" i="19"/>
  <c r="Y30" i="19"/>
  <c r="X30" i="19"/>
  <c r="W30" i="19"/>
  <c r="H30" i="19"/>
  <c r="H29" i="19"/>
  <c r="AE28" i="19"/>
  <c r="AK27" i="19" s="1"/>
  <c r="AD28" i="19"/>
  <c r="AJ27" i="19" s="1"/>
  <c r="AB28" i="19"/>
  <c r="AI27" i="19" s="1"/>
  <c r="Z28" i="19"/>
  <c r="AH27" i="19" s="1"/>
  <c r="H28" i="19"/>
  <c r="Y27" i="19"/>
  <c r="X27" i="19"/>
  <c r="W27" i="19"/>
  <c r="H27" i="19"/>
  <c r="H26" i="19"/>
  <c r="AE25" i="19"/>
  <c r="AK24" i="19" s="1"/>
  <c r="AD25" i="19"/>
  <c r="AJ24" i="19" s="1"/>
  <c r="AB25" i="19"/>
  <c r="AI24" i="19" s="1"/>
  <c r="Z25" i="19"/>
  <c r="AH24" i="19" s="1"/>
  <c r="H25" i="19"/>
  <c r="Y24" i="19"/>
  <c r="X24" i="19"/>
  <c r="W24" i="19"/>
  <c r="H24" i="19"/>
  <c r="H23" i="19"/>
  <c r="AE22" i="19"/>
  <c r="AD22" i="19"/>
  <c r="AJ21" i="19" s="1"/>
  <c r="AB22" i="19"/>
  <c r="AI21" i="19" s="1"/>
  <c r="Z22" i="19"/>
  <c r="AH21" i="19" s="1"/>
  <c r="H22" i="19"/>
  <c r="AK21" i="19"/>
  <c r="H21" i="19"/>
  <c r="H20" i="19"/>
  <c r="AE19" i="19"/>
  <c r="AK18" i="19" s="1"/>
  <c r="AD19" i="19"/>
  <c r="AJ18" i="19" s="1"/>
  <c r="AB19" i="19"/>
  <c r="AI18" i="19" s="1"/>
  <c r="Z19" i="19"/>
  <c r="AH18" i="19" s="1"/>
  <c r="H19" i="19"/>
  <c r="H18" i="19"/>
  <c r="X18" i="19" s="1"/>
  <c r="H17" i="19"/>
  <c r="AE16" i="19"/>
  <c r="AK15" i="19" s="1"/>
  <c r="AD16" i="19"/>
  <c r="AJ15" i="19" s="1"/>
  <c r="AB16" i="19"/>
  <c r="AI15" i="19" s="1"/>
  <c r="Z16" i="19"/>
  <c r="AH15" i="19" s="1"/>
  <c r="H16" i="19"/>
  <c r="H15" i="19"/>
  <c r="H14" i="19"/>
  <c r="AE13" i="19"/>
  <c r="AK12" i="19" s="1"/>
  <c r="AD13" i="19"/>
  <c r="AJ12" i="19" s="1"/>
  <c r="AB13" i="19"/>
  <c r="AI12" i="19" s="1"/>
  <c r="Z13" i="19"/>
  <c r="AH12" i="19" s="1"/>
  <c r="H13" i="19"/>
  <c r="H12" i="19"/>
  <c r="H11" i="19"/>
  <c r="AE10" i="19"/>
  <c r="AK9" i="19" s="1"/>
  <c r="AD10" i="19"/>
  <c r="AJ9" i="19" s="1"/>
  <c r="AB10" i="19"/>
  <c r="AI9" i="19" s="1"/>
  <c r="Z10" i="19"/>
  <c r="AH9" i="19" s="1"/>
  <c r="H10" i="19"/>
  <c r="H9" i="19"/>
  <c r="V5" i="19"/>
  <c r="H9" i="5"/>
  <c r="H10" i="5"/>
  <c r="H11" i="5"/>
  <c r="G11" i="16"/>
  <c r="G10" i="16"/>
  <c r="G9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Q25" i="16" l="1"/>
  <c r="Q20" i="16"/>
  <c r="Q35" i="16"/>
  <c r="X30" i="20"/>
  <c r="S25" i="21"/>
  <c r="S26" i="21" s="1"/>
  <c r="T26" i="21" s="1"/>
  <c r="S10" i="21"/>
  <c r="T9" i="21" s="1"/>
  <c r="S31" i="20"/>
  <c r="S13" i="21"/>
  <c r="T12" i="21" s="1"/>
  <c r="U12" i="21" s="1"/>
  <c r="S22" i="20"/>
  <c r="S23" i="20" s="1"/>
  <c r="T23" i="20" s="1"/>
  <c r="S19" i="20"/>
  <c r="S20" i="20" s="1"/>
  <c r="T20" i="20" s="1"/>
  <c r="S10" i="20"/>
  <c r="S11" i="20" s="1"/>
  <c r="T11" i="20" s="1"/>
  <c r="S16" i="19"/>
  <c r="S28" i="20"/>
  <c r="S29" i="20" s="1"/>
  <c r="T29" i="20" s="1"/>
  <c r="S13" i="19"/>
  <c r="T12" i="19" s="1"/>
  <c r="Q16" i="22"/>
  <c r="R16" i="22" s="1"/>
  <c r="B14" i="22"/>
  <c r="Q50" i="16"/>
  <c r="Q51" i="16" s="1"/>
  <c r="R51" i="16" s="1"/>
  <c r="Q30" i="16"/>
  <c r="Q31" i="16" s="1"/>
  <c r="R31" i="16" s="1"/>
  <c r="B19" i="22"/>
  <c r="A19" i="22" s="1"/>
  <c r="S61" i="20"/>
  <c r="X27" i="20"/>
  <c r="S43" i="20"/>
  <c r="Y18" i="20"/>
  <c r="Y24" i="20"/>
  <c r="S13" i="20"/>
  <c r="S14" i="20" s="1"/>
  <c r="T14" i="20" s="1"/>
  <c r="S25" i="20"/>
  <c r="S37" i="20"/>
  <c r="S38" i="20" s="1"/>
  <c r="T38" i="20" s="1"/>
  <c r="S46" i="20"/>
  <c r="T51" i="20"/>
  <c r="S67" i="20"/>
  <c r="S34" i="20"/>
  <c r="S35" i="20" s="1"/>
  <c r="T35" i="20" s="1"/>
  <c r="C42" i="21"/>
  <c r="S19" i="19"/>
  <c r="S20" i="19" s="1"/>
  <c r="T20" i="19" s="1"/>
  <c r="C66" i="19"/>
  <c r="S99" i="16"/>
  <c r="S69" i="16"/>
  <c r="U12" i="19"/>
  <c r="W12" i="19" s="1"/>
  <c r="C45" i="19"/>
  <c r="C42" i="19"/>
  <c r="Y30" i="20"/>
  <c r="C45" i="20"/>
  <c r="S16" i="20"/>
  <c r="C57" i="19"/>
  <c r="C30" i="19"/>
  <c r="C33" i="19"/>
  <c r="C66" i="20"/>
  <c r="C42" i="20"/>
  <c r="Q15" i="16"/>
  <c r="R14" i="16" s="1"/>
  <c r="C54" i="21"/>
  <c r="C48" i="21"/>
  <c r="C39" i="20"/>
  <c r="C63" i="20"/>
  <c r="T27" i="20"/>
  <c r="U27" i="20" s="1"/>
  <c r="W27" i="20" s="1"/>
  <c r="C48" i="20"/>
  <c r="A57" i="20"/>
  <c r="C54" i="20"/>
  <c r="A51" i="20"/>
  <c r="C60" i="20"/>
  <c r="C57" i="21"/>
  <c r="T33" i="21"/>
  <c r="S35" i="21"/>
  <c r="T35" i="21" s="1"/>
  <c r="S16" i="21"/>
  <c r="S17" i="21" s="1"/>
  <c r="T17" i="21" s="1"/>
  <c r="S19" i="21"/>
  <c r="S20" i="21" s="1"/>
  <c r="T20" i="21" s="1"/>
  <c r="C45" i="21"/>
  <c r="T30" i="21"/>
  <c r="S22" i="21"/>
  <c r="S23" i="21" s="1"/>
  <c r="T23" i="21" s="1"/>
  <c r="A51" i="21"/>
  <c r="A36" i="21"/>
  <c r="A60" i="21"/>
  <c r="A39" i="21"/>
  <c r="A63" i="21"/>
  <c r="A66" i="21"/>
  <c r="C39" i="19"/>
  <c r="S10" i="19"/>
  <c r="C54" i="19"/>
  <c r="A48" i="19"/>
  <c r="C27" i="19"/>
  <c r="A51" i="19"/>
  <c r="A24" i="19"/>
  <c r="A36" i="19"/>
  <c r="A60" i="19"/>
  <c r="A63" i="19"/>
  <c r="Q40" i="16"/>
  <c r="R39" i="16" s="1"/>
  <c r="R94" i="16"/>
  <c r="S94" i="16" s="1"/>
  <c r="Q96" i="16"/>
  <c r="R96" i="16" s="1"/>
  <c r="R64" i="16"/>
  <c r="S64" i="16" s="1"/>
  <c r="Q66" i="16"/>
  <c r="R66" i="16" s="1"/>
  <c r="R59" i="16"/>
  <c r="S59" i="16" s="1"/>
  <c r="Q61" i="16"/>
  <c r="R61" i="16" s="1"/>
  <c r="Q81" i="16"/>
  <c r="R81" i="16" s="1"/>
  <c r="R79" i="16"/>
  <c r="S79" i="16" s="1"/>
  <c r="R54" i="16"/>
  <c r="S54" i="16" s="1"/>
  <c r="Q56" i="16"/>
  <c r="R56" i="16" s="1"/>
  <c r="Q86" i="16"/>
  <c r="R86" i="16" s="1"/>
  <c r="R84" i="16"/>
  <c r="S84" i="16" s="1"/>
  <c r="R104" i="16"/>
  <c r="S104" i="16" s="1"/>
  <c r="Q106" i="16"/>
  <c r="R106" i="16" s="1"/>
  <c r="Q91" i="16"/>
  <c r="R91" i="16" s="1"/>
  <c r="R89" i="16"/>
  <c r="S89" i="16" s="1"/>
  <c r="Q101" i="16"/>
  <c r="R101" i="16" s="1"/>
  <c r="R74" i="16"/>
  <c r="S74" i="16" s="1"/>
  <c r="Q46" i="16"/>
  <c r="R46" i="16" s="1"/>
  <c r="R44" i="16"/>
  <c r="Q36" i="16"/>
  <c r="R36" i="16" s="1"/>
  <c r="R34" i="16"/>
  <c r="Q26" i="16"/>
  <c r="R26" i="16" s="1"/>
  <c r="R24" i="16"/>
  <c r="Q21" i="16"/>
  <c r="R21" i="16" s="1"/>
  <c r="R19" i="16"/>
  <c r="U36" i="20"/>
  <c r="T54" i="20"/>
  <c r="S56" i="20"/>
  <c r="T56" i="20" s="1"/>
  <c r="S65" i="20"/>
  <c r="T65" i="20" s="1"/>
  <c r="T63" i="20"/>
  <c r="S44" i="20"/>
  <c r="T44" i="20" s="1"/>
  <c r="T42" i="20"/>
  <c r="T60" i="20"/>
  <c r="S62" i="20"/>
  <c r="T62" i="20" s="1"/>
  <c r="S47" i="20"/>
  <c r="T47" i="20" s="1"/>
  <c r="T45" i="20"/>
  <c r="S68" i="20"/>
  <c r="T68" i="20" s="1"/>
  <c r="T66" i="20"/>
  <c r="S50" i="20"/>
  <c r="T50" i="20" s="1"/>
  <c r="T48" i="20"/>
  <c r="S41" i="20"/>
  <c r="T41" i="20" s="1"/>
  <c r="T39" i="20"/>
  <c r="S59" i="20"/>
  <c r="T59" i="20" s="1"/>
  <c r="X21" i="20"/>
  <c r="Y27" i="20"/>
  <c r="Y33" i="20"/>
  <c r="X15" i="20"/>
  <c r="X24" i="20"/>
  <c r="Y36" i="20"/>
  <c r="X18" i="20"/>
  <c r="Y21" i="20"/>
  <c r="X33" i="20"/>
  <c r="V9" i="21"/>
  <c r="U33" i="21"/>
  <c r="T27" i="21"/>
  <c r="U27" i="21" s="1"/>
  <c r="S29" i="21"/>
  <c r="T29" i="21" s="1"/>
  <c r="S50" i="21"/>
  <c r="T24" i="21"/>
  <c r="U24" i="21" s="1"/>
  <c r="S53" i="21"/>
  <c r="S32" i="21"/>
  <c r="T32" i="21" s="1"/>
  <c r="S56" i="21"/>
  <c r="S38" i="21"/>
  <c r="S40" i="21"/>
  <c r="S62" i="21"/>
  <c r="S64" i="21"/>
  <c r="S43" i="21"/>
  <c r="S67" i="21"/>
  <c r="S46" i="21"/>
  <c r="S23" i="19"/>
  <c r="T23" i="19" s="1"/>
  <c r="T21" i="19"/>
  <c r="T27" i="19"/>
  <c r="S29" i="19"/>
  <c r="T29" i="19" s="1"/>
  <c r="S50" i="19"/>
  <c r="T48" i="19"/>
  <c r="S26" i="19"/>
  <c r="T26" i="19" s="1"/>
  <c r="T24" i="19"/>
  <c r="T51" i="19"/>
  <c r="S53" i="19"/>
  <c r="S32" i="19"/>
  <c r="T32" i="19" s="1"/>
  <c r="S34" i="19"/>
  <c r="T53" i="19"/>
  <c r="S56" i="19"/>
  <c r="S38" i="19"/>
  <c r="S40" i="19"/>
  <c r="S62" i="19"/>
  <c r="S64" i="19"/>
  <c r="S43" i="19"/>
  <c r="S67" i="19"/>
  <c r="S46" i="19"/>
  <c r="Y15" i="20"/>
  <c r="X12" i="20"/>
  <c r="X15" i="19"/>
  <c r="X12" i="21"/>
  <c r="X9" i="20"/>
  <c r="Y15" i="19"/>
  <c r="Y27" i="21"/>
  <c r="Y24" i="21"/>
  <c r="Y9" i="21"/>
  <c r="Y12" i="19"/>
  <c r="Y9" i="19"/>
  <c r="Y33" i="21"/>
  <c r="Y21" i="21"/>
  <c r="Y15" i="21"/>
  <c r="Y18" i="19"/>
  <c r="Y12" i="20"/>
  <c r="Y9" i="20"/>
  <c r="Y12" i="21"/>
  <c r="Y30" i="21"/>
  <c r="Y21" i="19"/>
  <c r="X30" i="21"/>
  <c r="X27" i="21"/>
  <c r="X24" i="21"/>
  <c r="X21" i="19"/>
  <c r="X21" i="21"/>
  <c r="X18" i="21"/>
  <c r="X12" i="19"/>
  <c r="X9" i="21"/>
  <c r="X9" i="19"/>
  <c r="Y18" i="21"/>
  <c r="X15" i="21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12" i="5"/>
  <c r="H13" i="5"/>
  <c r="H14" i="5"/>
  <c r="S11" i="21" l="1"/>
  <c r="T11" i="21" s="1"/>
  <c r="S14" i="21"/>
  <c r="T14" i="21" s="1"/>
  <c r="T18" i="20"/>
  <c r="U18" i="20" s="1"/>
  <c r="S32" i="20"/>
  <c r="T32" i="20" s="1"/>
  <c r="T30" i="20"/>
  <c r="U30" i="20" s="1"/>
  <c r="W30" i="20" s="1"/>
  <c r="B30" i="20" s="1"/>
  <c r="S26" i="20"/>
  <c r="T26" i="20" s="1"/>
  <c r="T33" i="20"/>
  <c r="U33" i="20" s="1"/>
  <c r="W33" i="20" s="1"/>
  <c r="B33" i="20" s="1"/>
  <c r="T21" i="20"/>
  <c r="U21" i="20" s="1"/>
  <c r="T12" i="20"/>
  <c r="U12" i="20" s="1"/>
  <c r="W12" i="20" s="1"/>
  <c r="B12" i="20" s="1"/>
  <c r="T9" i="20"/>
  <c r="U9" i="20" s="1"/>
  <c r="B12" i="19"/>
  <c r="C12" i="19" s="1"/>
  <c r="T21" i="21"/>
  <c r="U21" i="21" s="1"/>
  <c r="T18" i="19"/>
  <c r="U18" i="19" s="1"/>
  <c r="T15" i="19"/>
  <c r="U15" i="19" s="1"/>
  <c r="S17" i="19"/>
  <c r="T17" i="19" s="1"/>
  <c r="B27" i="20"/>
  <c r="S14" i="19"/>
  <c r="T14" i="19" s="1"/>
  <c r="S17" i="20"/>
  <c r="T17" i="20" s="1"/>
  <c r="T15" i="20"/>
  <c r="U15" i="20" s="1"/>
  <c r="A14" i="22"/>
  <c r="R49" i="16"/>
  <c r="R29" i="16"/>
  <c r="T9" i="19"/>
  <c r="U9" i="19" s="1"/>
  <c r="W9" i="19" s="1"/>
  <c r="B9" i="19" s="1"/>
  <c r="A24" i="22"/>
  <c r="A9" i="22"/>
  <c r="U9" i="21"/>
  <c r="T24" i="20"/>
  <c r="U24" i="20" s="1"/>
  <c r="W24" i="20" s="1"/>
  <c r="B24" i="20" s="1"/>
  <c r="T36" i="20"/>
  <c r="S11" i="19"/>
  <c r="T11" i="19" s="1"/>
  <c r="T18" i="21"/>
  <c r="U18" i="21" s="1"/>
  <c r="T15" i="21"/>
  <c r="U15" i="21" s="1"/>
  <c r="Q16" i="16"/>
  <c r="R16" i="16" s="1"/>
  <c r="Q41" i="16"/>
  <c r="R41" i="16" s="1"/>
  <c r="S44" i="21"/>
  <c r="S41" i="21"/>
  <c r="S47" i="21"/>
  <c r="S68" i="21"/>
  <c r="S65" i="21"/>
  <c r="T33" i="19"/>
  <c r="S35" i="19"/>
  <c r="S65" i="19"/>
  <c r="T63" i="19"/>
  <c r="S44" i="19"/>
  <c r="T42" i="19"/>
  <c r="S41" i="19"/>
  <c r="T39" i="19"/>
  <c r="S47" i="19"/>
  <c r="T45" i="19"/>
  <c r="S68" i="19"/>
  <c r="T66" i="19"/>
  <c r="W36" i="20"/>
  <c r="W33" i="21"/>
  <c r="B33" i="21" s="1"/>
  <c r="A33" i="21" s="1"/>
  <c r="W21" i="19"/>
  <c r="Q12" i="5"/>
  <c r="Q15" i="5"/>
  <c r="Q18" i="5"/>
  <c r="Q21" i="5"/>
  <c r="Q24" i="5"/>
  <c r="Q27" i="5"/>
  <c r="Q30" i="5"/>
  <c r="Q33" i="5"/>
  <c r="Q36" i="5"/>
  <c r="Q39" i="5"/>
  <c r="Q42" i="5"/>
  <c r="Q45" i="5"/>
  <c r="Q48" i="5"/>
  <c r="Q51" i="5"/>
  <c r="Q54" i="5"/>
  <c r="Q57" i="5"/>
  <c r="Q60" i="5"/>
  <c r="Q63" i="5"/>
  <c r="Q66" i="5"/>
  <c r="W18" i="20" l="1"/>
  <c r="B18" i="20" s="1"/>
  <c r="C18" i="20" s="1"/>
  <c r="W21" i="21"/>
  <c r="B21" i="21" s="1"/>
  <c r="C21" i="21" s="1"/>
  <c r="C27" i="20"/>
  <c r="C36" i="20"/>
  <c r="C33" i="20"/>
  <c r="A33" i="20" s="1"/>
  <c r="C30" i="20"/>
  <c r="C24" i="20"/>
  <c r="W21" i="20"/>
  <c r="W15" i="21"/>
  <c r="W9" i="20"/>
  <c r="W15" i="19"/>
  <c r="W12" i="21"/>
  <c r="W9" i="21"/>
  <c r="W18" i="21"/>
  <c r="C33" i="21"/>
  <c r="W27" i="21"/>
  <c r="W24" i="21"/>
  <c r="C21" i="19"/>
  <c r="W15" i="20"/>
  <c r="C12" i="20"/>
  <c r="W30" i="21"/>
  <c r="C30" i="21" s="1"/>
  <c r="W18" i="19"/>
  <c r="C9" i="19"/>
  <c r="Q9" i="5"/>
  <c r="B21" i="20" l="1"/>
  <c r="B9" i="20"/>
  <c r="B18" i="19"/>
  <c r="B15" i="19"/>
  <c r="B15" i="20"/>
  <c r="B15" i="21"/>
  <c r="B18" i="21"/>
  <c r="B9" i="21"/>
  <c r="B24" i="21"/>
  <c r="B27" i="21"/>
  <c r="B12" i="21"/>
  <c r="U3" i="16"/>
  <c r="B3" i="16"/>
  <c r="E2" i="16"/>
  <c r="V19" i="16"/>
  <c r="V24" i="16"/>
  <c r="V29" i="16"/>
  <c r="V34" i="16"/>
  <c r="V39" i="16"/>
  <c r="V44" i="16"/>
  <c r="V49" i="16"/>
  <c r="V54" i="16"/>
  <c r="V59" i="16"/>
  <c r="V64" i="16"/>
  <c r="V69" i="16"/>
  <c r="V74" i="16"/>
  <c r="V79" i="16"/>
  <c r="V84" i="16"/>
  <c r="V89" i="16"/>
  <c r="V94" i="16"/>
  <c r="V99" i="16"/>
  <c r="X12" i="5"/>
  <c r="X15" i="5"/>
  <c r="X21" i="5"/>
  <c r="X27" i="5"/>
  <c r="X18" i="5"/>
  <c r="X30" i="5"/>
  <c r="X33" i="5"/>
  <c r="X36" i="5"/>
  <c r="X42" i="5"/>
  <c r="X45" i="5"/>
  <c r="X48" i="5"/>
  <c r="X51" i="5"/>
  <c r="X54" i="5"/>
  <c r="X57" i="5"/>
  <c r="X60" i="5"/>
  <c r="X63" i="5"/>
  <c r="C21" i="20" l="1"/>
  <c r="C9" i="20"/>
  <c r="C18" i="19"/>
  <c r="A18" i="19" s="1"/>
  <c r="C15" i="19"/>
  <c r="A15" i="19" s="1"/>
  <c r="C15" i="20"/>
  <c r="C24" i="21"/>
  <c r="C27" i="21"/>
  <c r="C9" i="21"/>
  <c r="A24" i="21" s="1"/>
  <c r="C12" i="21"/>
  <c r="C18" i="21"/>
  <c r="C15" i="21"/>
  <c r="V14" i="16"/>
  <c r="V9" i="16"/>
  <c r="X24" i="5"/>
  <c r="V104" i="16"/>
  <c r="X39" i="5"/>
  <c r="X9" i="5"/>
  <c r="X66" i="5"/>
  <c r="A54" i="16"/>
  <c r="A59" i="16"/>
  <c r="A64" i="16"/>
  <c r="A69" i="16"/>
  <c r="A74" i="16"/>
  <c r="A79" i="16"/>
  <c r="A84" i="16"/>
  <c r="A89" i="16"/>
  <c r="A94" i="16"/>
  <c r="A99" i="16"/>
  <c r="U54" i="16"/>
  <c r="U59" i="16"/>
  <c r="U69" i="16"/>
  <c r="U74" i="16"/>
  <c r="U79" i="16"/>
  <c r="U84" i="16"/>
  <c r="U89" i="16"/>
  <c r="U94" i="16"/>
  <c r="U99" i="16"/>
  <c r="T106" i="16"/>
  <c r="AC105" i="16"/>
  <c r="AI104" i="16" s="1"/>
  <c r="AB105" i="16"/>
  <c r="AH104" i="16" s="1"/>
  <c r="Z105" i="16"/>
  <c r="AG104" i="16" s="1"/>
  <c r="X105" i="16"/>
  <c r="AF104" i="16" s="1"/>
  <c r="W104" i="16"/>
  <c r="T101" i="16"/>
  <c r="AC100" i="16"/>
  <c r="AI99" i="16" s="1"/>
  <c r="AB100" i="16"/>
  <c r="AH99" i="16" s="1"/>
  <c r="Z100" i="16"/>
  <c r="AG99" i="16" s="1"/>
  <c r="X100" i="16"/>
  <c r="AF99" i="16" s="1"/>
  <c r="W99" i="16"/>
  <c r="T96" i="16"/>
  <c r="AC95" i="16"/>
  <c r="AI94" i="16" s="1"/>
  <c r="AB95" i="16"/>
  <c r="AH94" i="16" s="1"/>
  <c r="Z95" i="16"/>
  <c r="AG94" i="16" s="1"/>
  <c r="X95" i="16"/>
  <c r="AF94" i="16" s="1"/>
  <c r="W94" i="16"/>
  <c r="T91" i="16"/>
  <c r="AC90" i="16"/>
  <c r="AI89" i="16" s="1"/>
  <c r="AB90" i="16"/>
  <c r="AH89" i="16" s="1"/>
  <c r="Z90" i="16"/>
  <c r="AG89" i="16" s="1"/>
  <c r="X90" i="16"/>
  <c r="AF89" i="16" s="1"/>
  <c r="W89" i="16"/>
  <c r="T86" i="16"/>
  <c r="AC85" i="16"/>
  <c r="AI84" i="16" s="1"/>
  <c r="AB85" i="16"/>
  <c r="AH84" i="16" s="1"/>
  <c r="Z85" i="16"/>
  <c r="AG84" i="16" s="1"/>
  <c r="X85" i="16"/>
  <c r="AF84" i="16" s="1"/>
  <c r="W84" i="16"/>
  <c r="T81" i="16"/>
  <c r="AC80" i="16"/>
  <c r="AI79" i="16" s="1"/>
  <c r="AB80" i="16"/>
  <c r="AH79" i="16" s="1"/>
  <c r="Z80" i="16"/>
  <c r="AG79" i="16" s="1"/>
  <c r="X80" i="16"/>
  <c r="AF79" i="16" s="1"/>
  <c r="W79" i="16"/>
  <c r="T76" i="16"/>
  <c r="AC75" i="16"/>
  <c r="AI74" i="16" s="1"/>
  <c r="AB75" i="16"/>
  <c r="AH74" i="16" s="1"/>
  <c r="Z75" i="16"/>
  <c r="AG74" i="16" s="1"/>
  <c r="X75" i="16"/>
  <c r="AF74" i="16" s="1"/>
  <c r="W74" i="16"/>
  <c r="T71" i="16"/>
  <c r="AC70" i="16"/>
  <c r="AI69" i="16" s="1"/>
  <c r="AB70" i="16"/>
  <c r="AH69" i="16" s="1"/>
  <c r="Z70" i="16"/>
  <c r="AG69" i="16" s="1"/>
  <c r="X70" i="16"/>
  <c r="AF69" i="16" s="1"/>
  <c r="W69" i="16"/>
  <c r="T66" i="16"/>
  <c r="AC65" i="16"/>
  <c r="AI64" i="16" s="1"/>
  <c r="AB65" i="16"/>
  <c r="AH64" i="16" s="1"/>
  <c r="Z65" i="16"/>
  <c r="AG64" i="16" s="1"/>
  <c r="X65" i="16"/>
  <c r="AF64" i="16" s="1"/>
  <c r="W64" i="16"/>
  <c r="T61" i="16"/>
  <c r="AC60" i="16"/>
  <c r="AI59" i="16" s="1"/>
  <c r="AB60" i="16"/>
  <c r="AH59" i="16" s="1"/>
  <c r="Z60" i="16"/>
  <c r="AG59" i="16" s="1"/>
  <c r="X60" i="16"/>
  <c r="AF59" i="16" s="1"/>
  <c r="W59" i="16"/>
  <c r="T56" i="16"/>
  <c r="AC55" i="16"/>
  <c r="AI54" i="16" s="1"/>
  <c r="AB55" i="16"/>
  <c r="AH54" i="16" s="1"/>
  <c r="Z55" i="16"/>
  <c r="AG54" i="16" s="1"/>
  <c r="X55" i="16"/>
  <c r="AF54" i="16" s="1"/>
  <c r="W54" i="16"/>
  <c r="T51" i="16"/>
  <c r="T49" i="16" s="1"/>
  <c r="S49" i="16" s="1"/>
  <c r="AC50" i="16"/>
  <c r="AI49" i="16" s="1"/>
  <c r="AB50" i="16"/>
  <c r="AH49" i="16" s="1"/>
  <c r="Z50" i="16"/>
  <c r="AG49" i="16" s="1"/>
  <c r="X50" i="16"/>
  <c r="AF49" i="16" s="1"/>
  <c r="W49" i="16"/>
  <c r="T46" i="16"/>
  <c r="T44" i="16" s="1"/>
  <c r="S44" i="16" s="1"/>
  <c r="AC45" i="16"/>
  <c r="AI44" i="16" s="1"/>
  <c r="AB45" i="16"/>
  <c r="AH44" i="16" s="1"/>
  <c r="Z45" i="16"/>
  <c r="AG44" i="16" s="1"/>
  <c r="X45" i="16"/>
  <c r="AF44" i="16" s="1"/>
  <c r="T41" i="16"/>
  <c r="T39" i="16" s="1"/>
  <c r="S39" i="16" s="1"/>
  <c r="AC40" i="16"/>
  <c r="AI39" i="16" s="1"/>
  <c r="AB40" i="16"/>
  <c r="AH39" i="16" s="1"/>
  <c r="Z40" i="16"/>
  <c r="AG39" i="16" s="1"/>
  <c r="X40" i="16"/>
  <c r="AF39" i="16" s="1"/>
  <c r="T36" i="16"/>
  <c r="T34" i="16" s="1"/>
  <c r="S34" i="16" s="1"/>
  <c r="AC35" i="16"/>
  <c r="AI34" i="16" s="1"/>
  <c r="AB35" i="16"/>
  <c r="AH34" i="16" s="1"/>
  <c r="Z35" i="16"/>
  <c r="AG34" i="16" s="1"/>
  <c r="X35" i="16"/>
  <c r="AF34" i="16" s="1"/>
  <c r="T31" i="16"/>
  <c r="T29" i="16" s="1"/>
  <c r="S29" i="16" s="1"/>
  <c r="AC30" i="16"/>
  <c r="AI29" i="16" s="1"/>
  <c r="W29" i="16" s="1"/>
  <c r="AB30" i="16"/>
  <c r="AH29" i="16" s="1"/>
  <c r="Z30" i="16"/>
  <c r="AG29" i="16" s="1"/>
  <c r="X30" i="16"/>
  <c r="AF29" i="16" s="1"/>
  <c r="T26" i="16"/>
  <c r="T24" i="16" s="1"/>
  <c r="S24" i="16" s="1"/>
  <c r="AC25" i="16"/>
  <c r="AI24" i="16" s="1"/>
  <c r="AB25" i="16"/>
  <c r="AH24" i="16" s="1"/>
  <c r="Z25" i="16"/>
  <c r="AG24" i="16" s="1"/>
  <c r="X25" i="16"/>
  <c r="AF24" i="16" s="1"/>
  <c r="T21" i="16"/>
  <c r="T19" i="16" s="1"/>
  <c r="S19" i="16" s="1"/>
  <c r="AC20" i="16"/>
  <c r="AI19" i="16" s="1"/>
  <c r="AB20" i="16"/>
  <c r="AH19" i="16" s="1"/>
  <c r="Z20" i="16"/>
  <c r="AG19" i="16" s="1"/>
  <c r="X20" i="16"/>
  <c r="AF19" i="16" s="1"/>
  <c r="W19" i="16" s="1"/>
  <c r="T16" i="16"/>
  <c r="T14" i="16" s="1"/>
  <c r="S14" i="16" s="1"/>
  <c r="AC15" i="16"/>
  <c r="AI14" i="16" s="1"/>
  <c r="AB15" i="16"/>
  <c r="AH14" i="16" s="1"/>
  <c r="Z15" i="16"/>
  <c r="AG14" i="16" s="1"/>
  <c r="X15" i="16"/>
  <c r="AF14" i="16" s="1"/>
  <c r="A30" i="20" l="1"/>
  <c r="A12" i="20"/>
  <c r="A9" i="21"/>
  <c r="A27" i="21"/>
  <c r="A15" i="21"/>
  <c r="A12" i="21"/>
  <c r="A24" i="20"/>
  <c r="A21" i="20"/>
  <c r="A9" i="20"/>
  <c r="A18" i="20"/>
  <c r="A21" i="21"/>
  <c r="A18" i="21"/>
  <c r="A9" i="19"/>
  <c r="A12" i="19"/>
  <c r="A15" i="20"/>
  <c r="A27" i="20"/>
  <c r="W39" i="16"/>
  <c r="W34" i="16"/>
  <c r="W44" i="16"/>
  <c r="W24" i="16"/>
  <c r="W14" i="16"/>
  <c r="U64" i="16"/>
  <c r="U104" i="16" l="1"/>
  <c r="T11" i="16"/>
  <c r="T9" i="16" s="1"/>
  <c r="AC10" i="16"/>
  <c r="AI9" i="16" s="1"/>
  <c r="AB10" i="16"/>
  <c r="AH9" i="16" s="1"/>
  <c r="Z10" i="16"/>
  <c r="AG9" i="16" s="1"/>
  <c r="X10" i="16"/>
  <c r="AF9" i="16" s="1"/>
  <c r="P9" i="16"/>
  <c r="O9" i="16"/>
  <c r="U39" i="16"/>
  <c r="B39" i="16" s="1"/>
  <c r="AD67" i="5"/>
  <c r="AJ66" i="5" s="1"/>
  <c r="AD64" i="5"/>
  <c r="AJ63" i="5" s="1"/>
  <c r="AD61" i="5"/>
  <c r="AJ60" i="5" s="1"/>
  <c r="AD58" i="5"/>
  <c r="AJ57" i="5" s="1"/>
  <c r="AD55" i="5"/>
  <c r="AJ54" i="5" s="1"/>
  <c r="AD52" i="5"/>
  <c r="AJ51" i="5" s="1"/>
  <c r="AD49" i="5"/>
  <c r="AJ48" i="5" s="1"/>
  <c r="AD46" i="5"/>
  <c r="AJ45" i="5" s="1"/>
  <c r="Y45" i="5" s="1"/>
  <c r="AD43" i="5"/>
  <c r="AJ42" i="5" s="1"/>
  <c r="AD40" i="5"/>
  <c r="AD37" i="5"/>
  <c r="AD34" i="5"/>
  <c r="AD31" i="5"/>
  <c r="AD28" i="5"/>
  <c r="AD25" i="5"/>
  <c r="AD22" i="5"/>
  <c r="AD19" i="5"/>
  <c r="AD16" i="5"/>
  <c r="AD13" i="5"/>
  <c r="V68" i="5"/>
  <c r="V66" i="5" s="1"/>
  <c r="AE67" i="5"/>
  <c r="AK66" i="5" s="1"/>
  <c r="AB67" i="5"/>
  <c r="AI66" i="5" s="1"/>
  <c r="Z67" i="5"/>
  <c r="AH66" i="5" s="1"/>
  <c r="R66" i="5"/>
  <c r="S67" i="5" s="1"/>
  <c r="V65" i="5"/>
  <c r="V63" i="5" s="1"/>
  <c r="AE64" i="5"/>
  <c r="AK63" i="5" s="1"/>
  <c r="AB64" i="5"/>
  <c r="AI63" i="5" s="1"/>
  <c r="Y63" i="5" s="1"/>
  <c r="Z64" i="5"/>
  <c r="AH63" i="5" s="1"/>
  <c r="R63" i="5"/>
  <c r="S64" i="5" s="1"/>
  <c r="V62" i="5"/>
  <c r="V60" i="5" s="1"/>
  <c r="AE61" i="5"/>
  <c r="AK60" i="5" s="1"/>
  <c r="AB61" i="5"/>
  <c r="AI60" i="5" s="1"/>
  <c r="Z61" i="5"/>
  <c r="AH60" i="5" s="1"/>
  <c r="Y60" i="5"/>
  <c r="R60" i="5"/>
  <c r="S61" i="5" s="1"/>
  <c r="V59" i="5"/>
  <c r="V57" i="5" s="1"/>
  <c r="AE58" i="5"/>
  <c r="AK57" i="5" s="1"/>
  <c r="AB58" i="5"/>
  <c r="AI57" i="5" s="1"/>
  <c r="Z58" i="5"/>
  <c r="AH57" i="5" s="1"/>
  <c r="R57" i="5"/>
  <c r="S58" i="5" s="1"/>
  <c r="V56" i="5"/>
  <c r="V54" i="5" s="1"/>
  <c r="AE55" i="5"/>
  <c r="AK54" i="5" s="1"/>
  <c r="AB55" i="5"/>
  <c r="AI54" i="5" s="1"/>
  <c r="Z55" i="5"/>
  <c r="AH54" i="5" s="1"/>
  <c r="R54" i="5"/>
  <c r="S55" i="5" s="1"/>
  <c r="V53" i="5"/>
  <c r="V51" i="5" s="1"/>
  <c r="AE52" i="5"/>
  <c r="AK51" i="5" s="1"/>
  <c r="AB52" i="5"/>
  <c r="AI51" i="5" s="1"/>
  <c r="Y51" i="5" s="1"/>
  <c r="Z52" i="5"/>
  <c r="AH51" i="5" s="1"/>
  <c r="R51" i="5"/>
  <c r="S52" i="5" s="1"/>
  <c r="V50" i="5"/>
  <c r="V48" i="5" s="1"/>
  <c r="AE49" i="5"/>
  <c r="AK48" i="5" s="1"/>
  <c r="AB49" i="5"/>
  <c r="AI48" i="5" s="1"/>
  <c r="Z49" i="5"/>
  <c r="AH48" i="5" s="1"/>
  <c r="W48" i="5"/>
  <c r="R48" i="5"/>
  <c r="V47" i="5"/>
  <c r="V45" i="5" s="1"/>
  <c r="AE46" i="5"/>
  <c r="AK45" i="5" s="1"/>
  <c r="AB46" i="5"/>
  <c r="AI45" i="5" s="1"/>
  <c r="Z46" i="5"/>
  <c r="AH45" i="5" s="1"/>
  <c r="R45" i="5"/>
  <c r="S46" i="5" s="1"/>
  <c r="V44" i="5"/>
  <c r="V42" i="5" s="1"/>
  <c r="AE43" i="5"/>
  <c r="AK42" i="5" s="1"/>
  <c r="AB43" i="5"/>
  <c r="AI42" i="5" s="1"/>
  <c r="Z43" i="5"/>
  <c r="AH42" i="5" s="1"/>
  <c r="R42" i="5"/>
  <c r="S43" i="5" s="1"/>
  <c r="AD10" i="5"/>
  <c r="Q10" i="16" l="1"/>
  <c r="R9" i="16" s="1"/>
  <c r="S9" i="16" s="1"/>
  <c r="U49" i="16" s="1"/>
  <c r="B49" i="16" s="1"/>
  <c r="S65" i="5"/>
  <c r="T63" i="5"/>
  <c r="T54" i="5"/>
  <c r="S56" i="5"/>
  <c r="S62" i="5"/>
  <c r="T60" i="5"/>
  <c r="T45" i="5"/>
  <c r="S47" i="5"/>
  <c r="S44" i="5"/>
  <c r="T42" i="5"/>
  <c r="T51" i="5"/>
  <c r="S53" i="5"/>
  <c r="T50" i="5"/>
  <c r="S49" i="5"/>
  <c r="T57" i="5"/>
  <c r="S59" i="5"/>
  <c r="S68" i="5"/>
  <c r="T66" i="5"/>
  <c r="W9" i="16"/>
  <c r="T68" i="5"/>
  <c r="T56" i="5"/>
  <c r="Y66" i="5"/>
  <c r="Y57" i="5"/>
  <c r="Y54" i="5"/>
  <c r="Y48" i="5"/>
  <c r="Y42" i="5"/>
  <c r="T44" i="5"/>
  <c r="T47" i="5"/>
  <c r="T59" i="5"/>
  <c r="T53" i="5"/>
  <c r="T62" i="5"/>
  <c r="T65" i="5"/>
  <c r="Q11" i="16" l="1"/>
  <c r="R11" i="16" s="1"/>
  <c r="T48" i="5"/>
  <c r="S50" i="5"/>
  <c r="U19" i="16"/>
  <c r="B19" i="16" s="1"/>
  <c r="U44" i="16" l="1"/>
  <c r="B44" i="16" s="1"/>
  <c r="U34" i="16"/>
  <c r="B34" i="16" s="1"/>
  <c r="U29" i="16"/>
  <c r="B29" i="16" s="1"/>
  <c r="U14" i="16"/>
  <c r="B14" i="16" s="1"/>
  <c r="U9" i="16"/>
  <c r="B9" i="16" s="1"/>
  <c r="U24" i="16"/>
  <c r="B24" i="16" s="1"/>
  <c r="A104" i="16"/>
  <c r="A29" i="16" l="1"/>
  <c r="A49" i="16"/>
  <c r="AB40" i="5"/>
  <c r="AI39" i="5" s="1"/>
  <c r="AB37" i="5"/>
  <c r="AI36" i="5" s="1"/>
  <c r="AB34" i="5"/>
  <c r="AI33" i="5" s="1"/>
  <c r="AB31" i="5"/>
  <c r="AI30" i="5" s="1"/>
  <c r="AB28" i="5"/>
  <c r="AI27" i="5" s="1"/>
  <c r="AB25" i="5"/>
  <c r="AI24" i="5" s="1"/>
  <c r="AB22" i="5"/>
  <c r="AI21" i="5" s="1"/>
  <c r="AB19" i="5"/>
  <c r="AI18" i="5" s="1"/>
  <c r="AB16" i="5"/>
  <c r="AI15" i="5" s="1"/>
  <c r="AB13" i="5"/>
  <c r="AI12" i="5" s="1"/>
  <c r="AB10" i="5"/>
  <c r="AI9" i="5" s="1"/>
  <c r="A9" i="16" l="1"/>
  <c r="A39" i="16"/>
  <c r="A44" i="16"/>
  <c r="A34" i="16"/>
  <c r="A24" i="16"/>
  <c r="A14" i="16"/>
  <c r="A19" i="16"/>
  <c r="V41" i="5"/>
  <c r="V39" i="5" s="1"/>
  <c r="AE40" i="5"/>
  <c r="AK39" i="5" s="1"/>
  <c r="AJ39" i="5"/>
  <c r="Z40" i="5"/>
  <c r="AH39" i="5" s="1"/>
  <c r="Y39" i="5" s="1"/>
  <c r="R39" i="5"/>
  <c r="S40" i="5" s="1"/>
  <c r="V38" i="5"/>
  <c r="V36" i="5" s="1"/>
  <c r="AE37" i="5"/>
  <c r="AK36" i="5" s="1"/>
  <c r="AJ36" i="5"/>
  <c r="Z37" i="5"/>
  <c r="AH36" i="5" s="1"/>
  <c r="R36" i="5"/>
  <c r="S37" i="5" s="1"/>
  <c r="V35" i="5"/>
  <c r="V33" i="5" s="1"/>
  <c r="AE34" i="5"/>
  <c r="AK33" i="5" s="1"/>
  <c r="AJ33" i="5"/>
  <c r="Z34" i="5"/>
  <c r="AH33" i="5" s="1"/>
  <c r="R33" i="5"/>
  <c r="S34" i="5" s="1"/>
  <c r="V32" i="5"/>
  <c r="V30" i="5" s="1"/>
  <c r="AE31" i="5"/>
  <c r="AK30" i="5" s="1"/>
  <c r="AJ30" i="5"/>
  <c r="Z31" i="5"/>
  <c r="AH30" i="5" s="1"/>
  <c r="R30" i="5"/>
  <c r="S31" i="5" s="1"/>
  <c r="V29" i="5"/>
  <c r="V27" i="5" s="1"/>
  <c r="AE28" i="5"/>
  <c r="AK27" i="5" s="1"/>
  <c r="AJ27" i="5"/>
  <c r="Z28" i="5"/>
  <c r="AH27" i="5" s="1"/>
  <c r="R27" i="5"/>
  <c r="S28" i="5" s="1"/>
  <c r="V26" i="5"/>
  <c r="V24" i="5" s="1"/>
  <c r="AE25" i="5"/>
  <c r="AK24" i="5" s="1"/>
  <c r="AJ24" i="5"/>
  <c r="Z25" i="5"/>
  <c r="AH24" i="5" s="1"/>
  <c r="R24" i="5"/>
  <c r="S25" i="5" s="1"/>
  <c r="V23" i="5"/>
  <c r="V21" i="5" s="1"/>
  <c r="AE22" i="5"/>
  <c r="AK21" i="5" s="1"/>
  <c r="AJ21" i="5"/>
  <c r="Z22" i="5"/>
  <c r="AH21" i="5" s="1"/>
  <c r="R21" i="5"/>
  <c r="S22" i="5" s="1"/>
  <c r="V20" i="5"/>
  <c r="V18" i="5" s="1"/>
  <c r="AE19" i="5"/>
  <c r="AK18" i="5" s="1"/>
  <c r="AJ18" i="5"/>
  <c r="Z19" i="5"/>
  <c r="AH18" i="5" s="1"/>
  <c r="R18" i="5"/>
  <c r="S19" i="5" s="1"/>
  <c r="V17" i="5"/>
  <c r="V15" i="5" s="1"/>
  <c r="AE16" i="5"/>
  <c r="AK15" i="5" s="1"/>
  <c r="AJ15" i="5"/>
  <c r="Z16" i="5"/>
  <c r="AH15" i="5" s="1"/>
  <c r="R15" i="5"/>
  <c r="S16" i="5" s="1"/>
  <c r="V14" i="5"/>
  <c r="V12" i="5" s="1"/>
  <c r="AE13" i="5"/>
  <c r="AK12" i="5" s="1"/>
  <c r="AJ12" i="5"/>
  <c r="Z13" i="5"/>
  <c r="AH12" i="5" s="1"/>
  <c r="R12" i="5"/>
  <c r="S13" i="5" s="1"/>
  <c r="V11" i="5"/>
  <c r="V9" i="5" s="1"/>
  <c r="AE10" i="5"/>
  <c r="AK9" i="5" s="1"/>
  <c r="AJ9" i="5"/>
  <c r="Z10" i="5"/>
  <c r="AH9" i="5" s="1"/>
  <c r="R9" i="5"/>
  <c r="S10" i="5" s="1"/>
  <c r="V5" i="5"/>
  <c r="T33" i="5" l="1"/>
  <c r="S35" i="5"/>
  <c r="S41" i="5"/>
  <c r="T39" i="5"/>
  <c r="T30" i="5"/>
  <c r="S32" i="5"/>
  <c r="T32" i="5" s="1"/>
  <c r="S38" i="5"/>
  <c r="T36" i="5"/>
  <c r="S26" i="5"/>
  <c r="T26" i="5" s="1"/>
  <c r="T24" i="5"/>
  <c r="U24" i="5" s="1"/>
  <c r="S20" i="5"/>
  <c r="T20" i="5" s="1"/>
  <c r="T18" i="5"/>
  <c r="U18" i="5" s="1"/>
  <c r="T21" i="5"/>
  <c r="U21" i="5" s="1"/>
  <c r="S23" i="5"/>
  <c r="T23" i="5" s="1"/>
  <c r="S14" i="5"/>
  <c r="T14" i="5" s="1"/>
  <c r="T12" i="5"/>
  <c r="U12" i="5" s="1"/>
  <c r="T15" i="5"/>
  <c r="U15" i="5" s="1"/>
  <c r="S17" i="5"/>
  <c r="T17" i="5" s="1"/>
  <c r="S29" i="5"/>
  <c r="T29" i="5" s="1"/>
  <c r="T27" i="5"/>
  <c r="U27" i="5" s="1"/>
  <c r="S11" i="5"/>
  <c r="T11" i="5" s="1"/>
  <c r="T9" i="5"/>
  <c r="Y12" i="5"/>
  <c r="C48" i="5"/>
  <c r="W57" i="5"/>
  <c r="C57" i="5" s="1"/>
  <c r="W60" i="5"/>
  <c r="C60" i="5" s="1"/>
  <c r="Y33" i="5"/>
  <c r="Y27" i="5"/>
  <c r="Y21" i="5"/>
  <c r="Y9" i="5"/>
  <c r="Y15" i="5"/>
  <c r="Y18" i="5"/>
  <c r="Y24" i="5"/>
  <c r="Y30" i="5"/>
  <c r="Y36" i="5"/>
  <c r="T41" i="5"/>
  <c r="T35" i="5"/>
  <c r="T38" i="5"/>
  <c r="W30" i="5" l="1"/>
  <c r="U9" i="5"/>
  <c r="W15" i="5" s="1"/>
  <c r="B15" i="5" s="1"/>
  <c r="W39" i="5" l="1"/>
  <c r="C39" i="5" s="1"/>
  <c r="C30" i="5"/>
  <c r="W36" i="5"/>
  <c r="W51" i="5"/>
  <c r="C51" i="5" s="1"/>
  <c r="W27" i="5" l="1"/>
  <c r="W24" i="5"/>
  <c r="W18" i="5"/>
  <c r="B18" i="5" s="1"/>
  <c r="C15" i="5"/>
  <c r="W66" i="5"/>
  <c r="W54" i="5"/>
  <c r="C54" i="5" s="1"/>
  <c r="W21" i="5"/>
  <c r="B21" i="5" s="1"/>
  <c r="W42" i="5"/>
  <c r="W45" i="5"/>
  <c r="W63" i="5"/>
  <c r="W12" i="5"/>
  <c r="B12" i="5" s="1"/>
  <c r="W33" i="5"/>
  <c r="C36" i="5"/>
  <c r="W9" i="5"/>
  <c r="B9" i="5" s="1"/>
  <c r="B24" i="5" l="1"/>
  <c r="B27" i="5"/>
  <c r="C18" i="5"/>
  <c r="C66" i="5"/>
  <c r="C21" i="5"/>
  <c r="C63" i="5"/>
  <c r="C45" i="5"/>
  <c r="C33" i="5"/>
  <c r="C42" i="5"/>
  <c r="C9" i="5"/>
  <c r="A9" i="5" s="1"/>
  <c r="C12" i="5"/>
  <c r="C27" i="5" l="1"/>
  <c r="A27" i="5"/>
  <c r="C24" i="5"/>
  <c r="A24" i="5"/>
  <c r="A18" i="5" l="1"/>
  <c r="A15" i="5"/>
  <c r="A21" i="5"/>
  <c r="A12" i="5"/>
</calcChain>
</file>

<file path=xl/sharedStrings.xml><?xml version="1.0" encoding="utf-8"?>
<sst xmlns="http://schemas.openxmlformats.org/spreadsheetml/2006/main" count="496" uniqueCount="168">
  <si>
    <t>КОЛО ЛИГЕ СРБИЈЕ У ПЛАНИНАРСКОЈ ОРИЈЕНТАЦИЈИ</t>
  </si>
  <si>
    <t>Место:</t>
  </si>
  <si>
    <t>Датум:</t>
  </si>
  <si>
    <t>године</t>
  </si>
  <si>
    <t>Задато време:</t>
  </si>
  <si>
    <t>мин.</t>
  </si>
  <si>
    <t>h</t>
  </si>
  <si>
    <t>Задато време прерачунато у секундама:</t>
  </si>
  <si>
    <t>Укупан број КТ:</t>
  </si>
  <si>
    <t>Тест теорија:</t>
  </si>
  <si>
    <t>Тест топографија:</t>
  </si>
  <si>
    <t>Практични задаци:</t>
  </si>
  <si>
    <t>Пласман</t>
  </si>
  <si>
    <t>Назив екипе</t>
  </si>
  <si>
    <t>Састав екипе</t>
  </si>
  <si>
    <t>Број чипа</t>
  </si>
  <si>
    <t>Време старта</t>
  </si>
  <si>
    <t>Време циља</t>
  </si>
  <si>
    <t>ч</t>
  </si>
  <si>
    <t>м</t>
  </si>
  <si>
    <t>с</t>
  </si>
  <si>
    <t>Пронађене КТ</t>
  </si>
  <si>
    <t>Пласман у трци</t>
  </si>
  <si>
    <t>Тест теорија</t>
  </si>
  <si>
    <t>Тест топографија</t>
  </si>
  <si>
    <t>Практични задаци</t>
  </si>
  <si>
    <t>Недостатак опреме</t>
  </si>
  <si>
    <t>Судијска одлука</t>
  </si>
  <si>
    <t>Старт сек.</t>
  </si>
  <si>
    <t>Циљ сек.</t>
  </si>
  <si>
    <t>КЛУБОВИ</t>
  </si>
  <si>
    <t>време</t>
  </si>
  <si>
    <t>ПИОНИРИ</t>
  </si>
  <si>
    <t>ЈУНИОРИ</t>
  </si>
  <si>
    <t>СЕНИОРИ</t>
  </si>
  <si>
    <t>ВЕТЕРАНИ</t>
  </si>
  <si>
    <t>РЕКРЕАТИВНА</t>
  </si>
  <si>
    <t>Авала ПД Београд</t>
  </si>
  <si>
    <t>Азимут ПД Београд</t>
  </si>
  <si>
    <t>Вукан ПК Пожаревац</t>
  </si>
  <si>
    <t>Јаворак ПК Параћин</t>
  </si>
  <si>
    <t>Торник ПК Чајетина</t>
  </si>
  <si>
    <t>Копаоник ПСД Београд</t>
  </si>
  <si>
    <t>Кукавица ПСК Лесковац</t>
  </si>
  <si>
    <t>Мосор ПСК Ниш</t>
  </si>
  <si>
    <t>Победа ПСК Београд</t>
  </si>
  <si>
    <t>Спартак ПСК Суботица</t>
  </si>
  <si>
    <t>Челик ПСК Смедерево</t>
  </si>
  <si>
    <t>Магиц Мап СК Београд</t>
  </si>
  <si>
    <t>Високогорци СПУ Ваљево</t>
  </si>
  <si>
    <t>Феникс СУ Горњи Милановац</t>
  </si>
  <si>
    <t>Сунчевица СУПСД Ариље</t>
  </si>
  <si>
    <t>Јасеница ПОСК См. Паланка</t>
  </si>
  <si>
    <t>Стражилово ПСД Ср.Карловци</t>
  </si>
  <si>
    <t>Железничар ПСД Нови Сад</t>
  </si>
  <si>
    <t>Маслачак СК Београд</t>
  </si>
  <si>
    <t>Топлица ПСК Прокупље</t>
  </si>
  <si>
    <t>ПТТ ПОСК Београд</t>
  </si>
  <si>
    <t>Железничар ПК Инђија</t>
  </si>
  <si>
    <t>Каблар ПД Чачак</t>
  </si>
  <si>
    <t>Гора ПЕК Крагујевац</t>
  </si>
  <si>
    <t>Планински дух ПД Јагодина</t>
  </si>
  <si>
    <t>Бељаница ПД Свилајнац</t>
  </si>
  <si>
    <t>Брђанка ПСК Алексинац</t>
  </si>
  <si>
    <t>Букуља ПД Аранђеловац</t>
  </si>
  <si>
    <t>Голија ПД Ивањица</t>
  </si>
  <si>
    <t>Горњак ПД Петровац</t>
  </si>
  <si>
    <t>Јастребац ПСК Крушевац</t>
  </si>
  <si>
    <t>Јухор ПСК Јагодина</t>
  </si>
  <si>
    <t>Компас ПОК Вршац</t>
  </si>
  <si>
    <t>Рунолист ПК Јагодина</t>
  </si>
  <si>
    <t>Црни врх ПСД Бор</t>
  </si>
  <si>
    <t>Укупно бодова</t>
  </si>
  <si>
    <t>Клуб (Друштво)</t>
  </si>
  <si>
    <t>Време у трци (секунде)</t>
  </si>
  <si>
    <t>Теорија</t>
  </si>
  <si>
    <t>Топографија</t>
  </si>
  <si>
    <t>Практични</t>
  </si>
  <si>
    <t>Опрема</t>
  </si>
  <si>
    <t>Тестови и опрема укупно</t>
  </si>
  <si>
    <t xml:space="preserve">Судијска одлука по времену </t>
  </si>
  <si>
    <t>Алма Монс Адв. ПД Нови Сад</t>
  </si>
  <si>
    <t>Борковац ПК Рума</t>
  </si>
  <si>
    <t>Вилина Водица ПД Буковац</t>
  </si>
  <si>
    <t>Еко курир ПГД Нови Сад</t>
  </si>
  <si>
    <t>Гора ПК Врбас</t>
  </si>
  <si>
    <t>Зуброва ПД Ћуприја</t>
  </si>
  <si>
    <t>DISQ</t>
  </si>
  <si>
    <t>VK</t>
  </si>
  <si>
    <t>rank</t>
  </si>
  <si>
    <t>Пол</t>
  </si>
  <si>
    <t>М</t>
  </si>
  <si>
    <t>Ж</t>
  </si>
  <si>
    <t>Бодови за женске такмичаре</t>
  </si>
  <si>
    <t>Бодови за жене у екипи</t>
  </si>
  <si>
    <t>Бодови за жене</t>
  </si>
  <si>
    <t>Време чекања на КТ (секунде)</t>
  </si>
  <si>
    <t>Бодови за време у трци</t>
  </si>
  <si>
    <t>Виа Адвентуре ПД Бор</t>
  </si>
  <si>
    <t>Време у трци</t>
  </si>
  <si>
    <t>задато време секунде</t>
  </si>
  <si>
    <t>ШКОЛСКО ПОТ</t>
  </si>
  <si>
    <t>Дојкинци</t>
  </si>
  <si>
    <t>ДАНИ ПЛАНИНАРА СРБИЈЕ</t>
  </si>
  <si>
    <t>14.06.2026.</t>
  </si>
  <si>
    <t>Меланија Живојиновић</t>
  </si>
  <si>
    <t>Филип Николић</t>
  </si>
  <si>
    <t>Ема Павић</t>
  </si>
  <si>
    <t>Челик</t>
  </si>
  <si>
    <t>Саша Николић</t>
  </si>
  <si>
    <t>Дејан Ранковић</t>
  </si>
  <si>
    <t>Александар Живојиновић</t>
  </si>
  <si>
    <t>Челик 1</t>
  </si>
  <si>
    <t>Наташа Васојевић</t>
  </si>
  <si>
    <t>Јелена Станковић</t>
  </si>
  <si>
    <t>Софија Николић</t>
  </si>
  <si>
    <t>Челик 2</t>
  </si>
  <si>
    <t>Саша Павић</t>
  </si>
  <si>
    <t>Богдан Јовановић</t>
  </si>
  <si>
    <t>Југослав Јовановић</t>
  </si>
  <si>
    <t>Радован Марковић</t>
  </si>
  <si>
    <t>Саша Стевановић</t>
  </si>
  <si>
    <t>Иван Букумирић</t>
  </si>
  <si>
    <t>Јасеница 1</t>
  </si>
  <si>
    <t>Зоран Миловановић</t>
  </si>
  <si>
    <t>Јованка Петровић</t>
  </si>
  <si>
    <t>Александар Стојановић</t>
  </si>
  <si>
    <t>Јасеница 2</t>
  </si>
  <si>
    <t>БОЈАНА ПАУНОВИЋ</t>
  </si>
  <si>
    <t>ИВАН ЋОСИЋ</t>
  </si>
  <si>
    <t>ЉИЉАНА ГРУЈИЋ</t>
  </si>
  <si>
    <t>Црни врх</t>
  </si>
  <si>
    <t>Мирко Анђелковић</t>
  </si>
  <si>
    <t>Саша Милошевић</t>
  </si>
  <si>
    <t>Саша Дуловић</t>
  </si>
  <si>
    <t>Јаворак 1</t>
  </si>
  <si>
    <t>Јован Вујошевић</t>
  </si>
  <si>
    <t>Огњен Бобић</t>
  </si>
  <si>
    <t>Ивона Марковић</t>
  </si>
  <si>
    <t>Победа</t>
  </si>
  <si>
    <t>Милош Јосифовић</t>
  </si>
  <si>
    <t>Јана Марковић</t>
  </si>
  <si>
    <t>Кристина Костадиновић Вранешевић</t>
  </si>
  <si>
    <t>Победа 1</t>
  </si>
  <si>
    <t>Владимир Стојиљковић</t>
  </si>
  <si>
    <t>Милош Радосављевић</t>
  </si>
  <si>
    <t>Јелена Кнежевић</t>
  </si>
  <si>
    <t>Победа 2</t>
  </si>
  <si>
    <t>Милица Мојсиловић</t>
  </si>
  <si>
    <t>Стефан Мојсиловић</t>
  </si>
  <si>
    <t>Пулс</t>
  </si>
  <si>
    <t>Филип Вранешевић</t>
  </si>
  <si>
    <t>Вишња Вранешевић</t>
  </si>
  <si>
    <t>Петра Лончар</t>
  </si>
  <si>
    <t>Слобода Ђурђевић</t>
  </si>
  <si>
    <t>Вања Коља Обрић</t>
  </si>
  <si>
    <t>Авантуристи</t>
  </si>
  <si>
    <t>Стеван Лончар</t>
  </si>
  <si>
    <t>Сара Лончар</t>
  </si>
  <si>
    <t>Лена Болесников</t>
  </si>
  <si>
    <t>Мирјана Болесников</t>
  </si>
  <si>
    <t>Игор Сурутка</t>
  </si>
  <si>
    <t>Љиљана Ђорђевић</t>
  </si>
  <si>
    <t>Станислава Совиљ Гмизић</t>
  </si>
  <si>
    <t>Соња Гвозденац</t>
  </si>
  <si>
    <t>Игор Ђурђевић</t>
  </si>
  <si>
    <t>Огњен Стојиљковић</t>
  </si>
  <si>
    <t>Елена Косовић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</si>
</sst>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4"/>
      <color theme="1"/>
      <name val="Berlin Sans FB Demi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charset val="238"/>
      <scheme val="minor"/>
    </font>
    <font>
      <b/>
      <sz val="16"/>
      <color rgb="FFFF0000"/>
      <name val="Calibri"/>
      <family val="2"/>
      <scheme val="minor"/>
    </font>
    <font>
      <b/>
      <sz val="24"/>
      <color theme="2" tint="-0.499984740745262"/>
      <name val="Bauhaus 93"/>
      <family val="5"/>
    </font>
    <font>
      <b/>
      <sz val="22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4" borderId="0" xfId="0" applyFont="1" applyFill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Alignment="1">
      <alignment horizontal="right" vertical="center"/>
    </xf>
    <xf numFmtId="0" fontId="0" fillId="8" borderId="0" xfId="0" applyFill="1"/>
    <xf numFmtId="4" fontId="0" fillId="8" borderId="0" xfId="0" applyNumberFormat="1" applyFill="1"/>
    <xf numFmtId="4" fontId="0" fillId="0" borderId="0" xfId="0" applyNumberFormat="1"/>
    <xf numFmtId="0" fontId="7" fillId="2" borderId="0" xfId="0" applyFont="1" applyFill="1" applyAlignment="1">
      <alignment horizontal="center" vertical="center"/>
    </xf>
    <xf numFmtId="0" fontId="2" fillId="0" borderId="18" xfId="0" applyFont="1" applyBorder="1"/>
    <xf numFmtId="0" fontId="2" fillId="0" borderId="0" xfId="0" applyFont="1"/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4" fillId="6" borderId="0" xfId="0" applyFont="1" applyFill="1" applyAlignment="1" applyProtection="1">
      <alignment horizontal="center" vertical="center"/>
      <protection locked="0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1" fontId="0" fillId="8" borderId="0" xfId="0" applyNumberFormat="1" applyFill="1"/>
    <xf numFmtId="1" fontId="0" fillId="0" borderId="0" xfId="0" applyNumberFormat="1"/>
    <xf numFmtId="0" fontId="0" fillId="0" borderId="8" xfId="0" applyBorder="1" applyAlignment="1">
      <alignment horizontal="center"/>
    </xf>
    <xf numFmtId="0" fontId="18" fillId="0" borderId="1" xfId="0" applyFont="1" applyBorder="1" applyAlignment="1" applyProtection="1">
      <alignment wrapText="1"/>
      <protection locked="0"/>
    </xf>
    <xf numFmtId="0" fontId="18" fillId="0" borderId="1" xfId="0" applyFont="1" applyBorder="1" applyProtection="1">
      <protection locked="0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164" fontId="0" fillId="0" borderId="3" xfId="0" applyNumberFormat="1" applyBorder="1" applyAlignment="1">
      <alignment horizontal="center" vertical="center"/>
    </xf>
    <xf numFmtId="0" fontId="21" fillId="0" borderId="1" xfId="0" applyFont="1" applyBorder="1" applyAlignment="1" applyProtection="1">
      <alignment wrapText="1"/>
      <protection locked="0"/>
    </xf>
    <xf numFmtId="0" fontId="21" fillId="0" borderId="1" xfId="0" applyFont="1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4" fillId="6" borderId="0" xfId="0" applyFont="1" applyFill="1" applyAlignment="1">
      <alignment horizontal="right" vertical="center"/>
    </xf>
    <xf numFmtId="0" fontId="14" fillId="6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15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right" vertical="center"/>
    </xf>
    <xf numFmtId="0" fontId="16" fillId="5" borderId="28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2" fillId="5" borderId="20" xfId="0" applyFon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10" borderId="9" xfId="0" applyFill="1" applyBorder="1" applyAlignment="1" applyProtection="1">
      <alignment horizontal="center" vertical="center"/>
      <protection locked="0"/>
    </xf>
    <xf numFmtId="0" fontId="0" fillId="10" borderId="3" xfId="0" applyFill="1" applyBorder="1" applyAlignment="1" applyProtection="1">
      <alignment horizontal="center" vertical="center"/>
      <protection locked="0"/>
    </xf>
    <xf numFmtId="0" fontId="0" fillId="10" borderId="12" xfId="0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6" fillId="5" borderId="28" xfId="0" applyFont="1" applyFill="1" applyBorder="1" applyAlignment="1" applyProtection="1">
      <alignment horizontal="center" vertical="center"/>
      <protection locked="0"/>
    </xf>
    <xf numFmtId="0" fontId="15" fillId="5" borderId="27" xfId="0" applyFont="1" applyFill="1" applyBorder="1" applyAlignment="1" applyProtection="1">
      <alignment horizontal="center" vertical="center" wrapText="1"/>
      <protection locked="0"/>
    </xf>
    <xf numFmtId="0" fontId="14" fillId="6" borderId="0" xfId="0" applyFont="1" applyFill="1" applyAlignment="1" applyProtection="1">
      <alignment horizontal="right" vertical="center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12" fillId="5" borderId="27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/>
    </xf>
  </cellXfs>
  <cellStyles count="1">
    <cellStyle name="Normal" xfId="0" builtinId="0"/>
  </cellStyles>
  <dxfs count="110"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9393"/>
        </patternFill>
      </fill>
    </dxf>
    <dxf>
      <font>
        <b/>
        <i val="0"/>
        <color theme="4" tint="-0.499984740745262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ECAA34"/>
        </patternFill>
      </fill>
    </dxf>
    <dxf>
      <font>
        <b/>
        <i val="0"/>
        <color rgb="FFFF0000"/>
      </font>
      <fill>
        <patternFill>
          <bgColor rgb="FFECAA34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9393"/>
        </patternFill>
      </fill>
    </dxf>
    <dxf>
      <font>
        <b/>
        <i val="0"/>
        <color theme="4" tint="-0.499984740745262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ECAA34"/>
        </patternFill>
      </fill>
    </dxf>
    <dxf>
      <font>
        <b/>
        <i val="0"/>
        <color rgb="FFFF0000"/>
      </font>
      <fill>
        <patternFill>
          <bgColor rgb="FFECAA34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9393"/>
        </patternFill>
      </fill>
    </dxf>
    <dxf>
      <font>
        <b/>
        <i val="0"/>
        <color theme="4" tint="-0.499984740745262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ECAA34"/>
        </patternFill>
      </fill>
    </dxf>
    <dxf>
      <font>
        <b/>
        <i val="0"/>
        <color rgb="FFFF0000"/>
      </font>
      <fill>
        <patternFill>
          <bgColor rgb="FFECAA34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9393"/>
        </patternFill>
      </fill>
    </dxf>
    <dxf>
      <font>
        <b/>
        <i val="0"/>
        <color theme="4" tint="-0.499984740745262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ECAA34"/>
        </patternFill>
      </fill>
    </dxf>
    <dxf>
      <font>
        <b/>
        <i val="0"/>
        <color rgb="FFFF0000"/>
      </font>
      <fill>
        <patternFill>
          <bgColor rgb="FFECAA34"/>
        </patternFill>
      </fill>
    </dxf>
  </dxfs>
  <tableStyles count="0" defaultTableStyle="TableStyleMedium2" defaultPivotStyle="PivotStyleLight16"/>
  <colors>
    <mruColors>
      <color rgb="FFECAA34"/>
      <color rgb="FFFFFFCC"/>
      <color rgb="FFFF9393"/>
      <color rgb="FFCCFFCC"/>
      <color rgb="FFFF3300"/>
      <color rgb="FFFCD0EE"/>
      <color rgb="FFF995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3"/>
  <sheetViews>
    <sheetView topLeftCell="A37" workbookViewId="0">
      <selection activeCell="A44" sqref="A44"/>
    </sheetView>
  </sheetViews>
  <sheetFormatPr defaultRowHeight="14.4" x14ac:dyDescent="0.3"/>
  <cols>
    <col min="1" max="1" width="15.33203125" customWidth="1"/>
  </cols>
  <sheetData>
    <row r="1" spans="1:1" x14ac:dyDescent="0.3">
      <c r="A1" s="8" t="s">
        <v>30</v>
      </c>
    </row>
    <row r="2" spans="1:1" ht="28.8" x14ac:dyDescent="0.3">
      <c r="A2" s="1" t="s">
        <v>37</v>
      </c>
    </row>
    <row r="3" spans="1:1" ht="28.8" x14ac:dyDescent="0.3">
      <c r="A3" s="1" t="s">
        <v>38</v>
      </c>
    </row>
    <row r="4" spans="1:1" ht="28.8" x14ac:dyDescent="0.3">
      <c r="A4" s="1" t="s">
        <v>81</v>
      </c>
    </row>
    <row r="5" spans="1:1" ht="28.8" x14ac:dyDescent="0.3">
      <c r="A5" s="1" t="s">
        <v>62</v>
      </c>
    </row>
    <row r="6" spans="1:1" ht="28.8" x14ac:dyDescent="0.3">
      <c r="A6" s="1" t="s">
        <v>82</v>
      </c>
    </row>
    <row r="7" spans="1:1" ht="28.8" x14ac:dyDescent="0.3">
      <c r="A7" s="1" t="s">
        <v>63</v>
      </c>
    </row>
    <row r="8" spans="1:1" ht="28.8" x14ac:dyDescent="0.3">
      <c r="A8" s="1" t="s">
        <v>64</v>
      </c>
    </row>
    <row r="9" spans="1:1" ht="28.8" x14ac:dyDescent="0.3">
      <c r="A9" s="1" t="s">
        <v>98</v>
      </c>
    </row>
    <row r="10" spans="1:1" ht="28.8" x14ac:dyDescent="0.3">
      <c r="A10" s="1" t="s">
        <v>83</v>
      </c>
    </row>
    <row r="11" spans="1:1" ht="28.8" x14ac:dyDescent="0.3">
      <c r="A11" s="1" t="s">
        <v>49</v>
      </c>
    </row>
    <row r="12" spans="1:1" ht="28.8" x14ac:dyDescent="0.3">
      <c r="A12" s="1" t="s">
        <v>39</v>
      </c>
    </row>
    <row r="13" spans="1:1" ht="28.8" x14ac:dyDescent="0.3">
      <c r="A13" s="1" t="s">
        <v>65</v>
      </c>
    </row>
    <row r="14" spans="1:1" ht="28.8" x14ac:dyDescent="0.3">
      <c r="A14" s="1" t="s">
        <v>60</v>
      </c>
    </row>
    <row r="15" spans="1:1" x14ac:dyDescent="0.3">
      <c r="A15" s="1" t="s">
        <v>85</v>
      </c>
    </row>
    <row r="16" spans="1:1" ht="28.8" x14ac:dyDescent="0.3">
      <c r="A16" s="1" t="s">
        <v>66</v>
      </c>
    </row>
    <row r="17" spans="1:1" ht="28.8" x14ac:dyDescent="0.3">
      <c r="A17" s="1" t="s">
        <v>84</v>
      </c>
    </row>
    <row r="18" spans="1:1" ht="28.8" x14ac:dyDescent="0.3">
      <c r="A18" s="1" t="s">
        <v>58</v>
      </c>
    </row>
    <row r="19" spans="1:1" ht="28.8" x14ac:dyDescent="0.3">
      <c r="A19" s="1" t="s">
        <v>54</v>
      </c>
    </row>
    <row r="20" spans="1:1" ht="28.8" x14ac:dyDescent="0.3">
      <c r="A20" s="1" t="s">
        <v>86</v>
      </c>
    </row>
    <row r="21" spans="1:1" ht="28.8" x14ac:dyDescent="0.3">
      <c r="A21" s="1" t="s">
        <v>40</v>
      </c>
    </row>
    <row r="22" spans="1:1" ht="28.8" x14ac:dyDescent="0.3">
      <c r="A22" s="1" t="s">
        <v>52</v>
      </c>
    </row>
    <row r="23" spans="1:1" ht="28.8" x14ac:dyDescent="0.3">
      <c r="A23" s="1" t="s">
        <v>67</v>
      </c>
    </row>
    <row r="24" spans="1:1" ht="28.8" x14ac:dyDescent="0.3">
      <c r="A24" s="1" t="s">
        <v>68</v>
      </c>
    </row>
    <row r="25" spans="1:1" ht="28.8" x14ac:dyDescent="0.3">
      <c r="A25" s="1" t="s">
        <v>59</v>
      </c>
    </row>
    <row r="26" spans="1:1" ht="28.8" x14ac:dyDescent="0.3">
      <c r="A26" s="1" t="s">
        <v>69</v>
      </c>
    </row>
    <row r="27" spans="1:1" ht="28.8" x14ac:dyDescent="0.3">
      <c r="A27" s="1" t="s">
        <v>42</v>
      </c>
    </row>
    <row r="28" spans="1:1" ht="28.8" x14ac:dyDescent="0.3">
      <c r="A28" s="1" t="s">
        <v>43</v>
      </c>
    </row>
    <row r="29" spans="1:1" ht="28.8" x14ac:dyDescent="0.3">
      <c r="A29" s="1" t="s">
        <v>48</v>
      </c>
    </row>
    <row r="30" spans="1:1" ht="28.8" x14ac:dyDescent="0.3">
      <c r="A30" s="1" t="s">
        <v>55</v>
      </c>
    </row>
    <row r="31" spans="1:1" x14ac:dyDescent="0.3">
      <c r="A31" s="1" t="s">
        <v>44</v>
      </c>
    </row>
    <row r="32" spans="1:1" ht="28.8" x14ac:dyDescent="0.3">
      <c r="A32" s="1" t="s">
        <v>61</v>
      </c>
    </row>
    <row r="33" spans="1:1" ht="28.8" x14ac:dyDescent="0.3">
      <c r="A33" s="1" t="s">
        <v>45</v>
      </c>
    </row>
    <row r="34" spans="1:1" ht="28.8" x14ac:dyDescent="0.3">
      <c r="A34" s="1" t="s">
        <v>57</v>
      </c>
    </row>
    <row r="35" spans="1:1" ht="28.8" x14ac:dyDescent="0.3">
      <c r="A35" s="1" t="s">
        <v>70</v>
      </c>
    </row>
    <row r="36" spans="1:1" ht="28.8" x14ac:dyDescent="0.3">
      <c r="A36" s="1" t="s">
        <v>46</v>
      </c>
    </row>
    <row r="37" spans="1:1" ht="43.2" x14ac:dyDescent="0.3">
      <c r="A37" s="1" t="s">
        <v>53</v>
      </c>
    </row>
    <row r="38" spans="1:1" ht="28.8" x14ac:dyDescent="0.3">
      <c r="A38" s="1" t="s">
        <v>51</v>
      </c>
    </row>
    <row r="39" spans="1:1" ht="28.8" x14ac:dyDescent="0.3">
      <c r="A39" s="1" t="s">
        <v>56</v>
      </c>
    </row>
    <row r="40" spans="1:1" ht="28.8" x14ac:dyDescent="0.3">
      <c r="A40" s="1" t="s">
        <v>41</v>
      </c>
    </row>
    <row r="41" spans="1:1" ht="43.2" x14ac:dyDescent="0.3">
      <c r="A41" s="1" t="s">
        <v>50</v>
      </c>
    </row>
    <row r="42" spans="1:1" ht="28.8" x14ac:dyDescent="0.3">
      <c r="A42" s="1" t="s">
        <v>71</v>
      </c>
    </row>
    <row r="43" spans="1:1" ht="28.8" x14ac:dyDescent="0.3">
      <c r="A43" s="1" t="s">
        <v>47</v>
      </c>
    </row>
  </sheetData>
  <sheetProtection algorithmName="SHA-512" hashValue="Srbsarcyejsmj6haQfkvFnYdxZAsg6m1AcjBGhQz3SqTHw4MSrMwqYtxLkkom578a6DP/3Bl6SsJvYp6sv3GhA==" saltValue="h05g2qLhqvWg123+YTuDEg==" spinCount="100000" sheet="1" objects="1" scenarios="1"/>
  <sortState xmlns:xlrd2="http://schemas.microsoft.com/office/spreadsheetml/2017/richdata2" ref="A2:A43">
    <sortCondition ref="A2:A4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68"/>
  <sheetViews>
    <sheetView tabSelected="1" zoomScale="90" zoomScaleNormal="90" zoomScaleSheetLayoutView="85" workbookViewId="0">
      <selection activeCell="F22" sqref="F22"/>
    </sheetView>
  </sheetViews>
  <sheetFormatPr defaultRowHeight="14.4" x14ac:dyDescent="0.3"/>
  <cols>
    <col min="2" max="2" width="10.109375" customWidth="1"/>
    <col min="3" max="3" width="13.33203125" style="39" hidden="1" customWidth="1"/>
    <col min="4" max="4" width="13.33203125" customWidth="1"/>
    <col min="5" max="5" width="14" customWidth="1"/>
    <col min="6" max="6" width="23.6640625" customWidth="1"/>
    <col min="7" max="7" width="5.5546875" customWidth="1"/>
    <col min="8" max="8" width="11.6640625" hidden="1" customWidth="1"/>
    <col min="9" max="9" width="12.6640625" customWidth="1"/>
    <col min="10" max="10" width="5.44140625" customWidth="1"/>
    <col min="11" max="11" width="5.6640625" customWidth="1"/>
    <col min="12" max="13" width="5.44140625" customWidth="1"/>
    <col min="14" max="15" width="5.33203125" customWidth="1"/>
    <col min="16" max="16" width="12.44140625" customWidth="1"/>
    <col min="17" max="17" width="9" hidden="1" customWidth="1"/>
    <col min="18" max="18" width="9.109375" hidden="1" customWidth="1"/>
    <col min="19" max="19" width="10.109375" hidden="1" customWidth="1"/>
    <col min="20" max="20" width="13.6640625" customWidth="1"/>
    <col min="21" max="21" width="8.33203125" hidden="1" customWidth="1"/>
    <col min="22" max="22" width="17.33203125" customWidth="1"/>
    <col min="23" max="23" width="12.6640625" customWidth="1"/>
    <col min="24" max="24" width="10.109375" customWidth="1"/>
    <col min="25" max="25" width="11.6640625" customWidth="1"/>
    <col min="27" max="27" width="9" customWidth="1"/>
    <col min="28" max="28" width="8.5546875" customWidth="1"/>
    <col min="29" max="29" width="8.33203125" customWidth="1"/>
    <col min="30" max="30" width="11.109375" customWidth="1"/>
    <col min="31" max="31" width="10.88671875" customWidth="1"/>
    <col min="33" max="33" width="8.6640625" customWidth="1"/>
    <col min="34" max="34" width="0.109375" customWidth="1"/>
    <col min="35" max="37" width="8.88671875" hidden="1" customWidth="1"/>
    <col min="38" max="38" width="8.6640625" hidden="1" customWidth="1"/>
  </cols>
  <sheetData>
    <row r="1" spans="1:38" ht="28.8" x14ac:dyDescent="0.55000000000000004">
      <c r="A1" s="164">
        <v>3</v>
      </c>
      <c r="B1" s="164"/>
      <c r="C1" s="164"/>
      <c r="D1" s="164"/>
      <c r="E1" s="164"/>
      <c r="F1" s="164"/>
      <c r="G1" s="164"/>
      <c r="H1" s="164"/>
      <c r="I1" s="115" t="s">
        <v>0</v>
      </c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6"/>
      <c r="AB1" s="116"/>
      <c r="AC1" s="116"/>
      <c r="AD1" s="116"/>
      <c r="AE1" s="116"/>
      <c r="AF1" s="116"/>
      <c r="AG1" s="116"/>
    </row>
    <row r="2" spans="1:38" ht="21" customHeight="1" x14ac:dyDescent="0.3">
      <c r="A2" s="109"/>
      <c r="B2" s="109"/>
      <c r="C2" s="109"/>
      <c r="D2" s="109"/>
      <c r="E2" s="109"/>
      <c r="F2" s="163" t="s">
        <v>103</v>
      </c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09"/>
      <c r="AB2" s="109"/>
      <c r="AC2" s="109"/>
      <c r="AD2" s="109"/>
      <c r="AE2" s="109"/>
      <c r="AF2" s="109"/>
      <c r="AG2" s="109"/>
    </row>
    <row r="3" spans="1:38" ht="25.2" customHeight="1" x14ac:dyDescent="0.3">
      <c r="A3" s="36" t="s">
        <v>1</v>
      </c>
      <c r="B3" s="162" t="s">
        <v>102</v>
      </c>
      <c r="C3" s="162"/>
      <c r="D3" s="162"/>
      <c r="E3" s="162"/>
      <c r="F3" s="162"/>
      <c r="G3" s="162"/>
      <c r="H3" s="162"/>
      <c r="I3" s="162"/>
      <c r="J3" s="118" t="s">
        <v>2</v>
      </c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62" t="s">
        <v>104</v>
      </c>
      <c r="X3" s="162"/>
      <c r="Y3" s="162"/>
      <c r="Z3" s="120" t="s">
        <v>3</v>
      </c>
      <c r="AA3" s="120"/>
      <c r="AB3" s="120"/>
      <c r="AC3" s="120"/>
      <c r="AD3" s="120"/>
      <c r="AE3" s="120"/>
      <c r="AF3" s="120"/>
      <c r="AG3" s="120"/>
    </row>
    <row r="4" spans="1:38" ht="1.2" customHeight="1" thickBot="1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</row>
    <row r="5" spans="1:38" ht="51.6" customHeight="1" thickBot="1" x14ac:dyDescent="0.35">
      <c r="A5" s="127" t="s">
        <v>32</v>
      </c>
      <c r="B5" s="127"/>
      <c r="C5" s="127"/>
      <c r="D5" s="127"/>
      <c r="E5" s="127"/>
      <c r="F5" s="127"/>
      <c r="G5" s="127"/>
      <c r="H5" s="40"/>
      <c r="I5" s="1" t="s">
        <v>4</v>
      </c>
      <c r="J5" s="13">
        <v>2</v>
      </c>
      <c r="K5" s="33" t="s">
        <v>6</v>
      </c>
      <c r="L5" s="13">
        <v>30</v>
      </c>
      <c r="M5" s="34" t="s">
        <v>5</v>
      </c>
      <c r="N5" s="1"/>
      <c r="O5" s="12"/>
      <c r="P5" s="12"/>
      <c r="Q5" s="12"/>
      <c r="R5" s="12"/>
      <c r="S5" s="12"/>
      <c r="T5" s="1" t="s">
        <v>7</v>
      </c>
      <c r="U5" s="1"/>
      <c r="V5" s="3">
        <f>(J5*3600)+(L5*60)</f>
        <v>9000</v>
      </c>
      <c r="W5" s="1"/>
      <c r="X5" s="1"/>
      <c r="Y5" s="1" t="s">
        <v>8</v>
      </c>
      <c r="Z5" s="32">
        <v>7</v>
      </c>
      <c r="AA5" s="1" t="s">
        <v>9</v>
      </c>
      <c r="AB5" s="13"/>
      <c r="AC5" s="1" t="s">
        <v>10</v>
      </c>
      <c r="AD5" s="13"/>
      <c r="AE5" s="1" t="s">
        <v>11</v>
      </c>
      <c r="AF5" s="35"/>
      <c r="AG5" s="122" t="s">
        <v>80</v>
      </c>
    </row>
    <row r="6" spans="1:38" s="37" customFormat="1" ht="3" customHeight="1" thickBot="1" x14ac:dyDescent="0.35">
      <c r="C6" s="38"/>
      <c r="AG6" s="123"/>
    </row>
    <row r="7" spans="1:38" s="2" customFormat="1" ht="28.95" customHeight="1" thickBot="1" x14ac:dyDescent="0.35">
      <c r="A7" s="110" t="s">
        <v>12</v>
      </c>
      <c r="B7" s="110" t="s">
        <v>72</v>
      </c>
      <c r="C7" s="128" t="s">
        <v>89</v>
      </c>
      <c r="D7" s="110" t="s">
        <v>73</v>
      </c>
      <c r="E7" s="110" t="s">
        <v>13</v>
      </c>
      <c r="F7" s="110" t="s">
        <v>14</v>
      </c>
      <c r="G7" s="111" t="s">
        <v>90</v>
      </c>
      <c r="H7" s="111" t="s">
        <v>93</v>
      </c>
      <c r="I7" s="110" t="s">
        <v>15</v>
      </c>
      <c r="J7" s="110" t="s">
        <v>16</v>
      </c>
      <c r="K7" s="110"/>
      <c r="L7" s="110"/>
      <c r="M7" s="110" t="s">
        <v>17</v>
      </c>
      <c r="N7" s="110"/>
      <c r="O7" s="110"/>
      <c r="P7" s="160" t="s">
        <v>96</v>
      </c>
      <c r="Q7" s="126" t="s">
        <v>28</v>
      </c>
      <c r="R7" s="126" t="s">
        <v>29</v>
      </c>
      <c r="S7" s="65" t="s">
        <v>100</v>
      </c>
      <c r="T7" s="110" t="s">
        <v>99</v>
      </c>
      <c r="U7" s="126" t="s">
        <v>31</v>
      </c>
      <c r="V7" s="110" t="s">
        <v>21</v>
      </c>
      <c r="W7" s="110" t="s">
        <v>97</v>
      </c>
      <c r="X7" s="111" t="s">
        <v>94</v>
      </c>
      <c r="Y7" s="111" t="s">
        <v>79</v>
      </c>
      <c r="Z7" s="110" t="s">
        <v>23</v>
      </c>
      <c r="AA7" s="110"/>
      <c r="AB7" s="110" t="s">
        <v>24</v>
      </c>
      <c r="AC7" s="110"/>
      <c r="AD7" s="110" t="s">
        <v>25</v>
      </c>
      <c r="AE7" s="110" t="s">
        <v>26</v>
      </c>
      <c r="AF7" s="124" t="s">
        <v>27</v>
      </c>
      <c r="AG7" s="123"/>
      <c r="AH7" s="154" t="s">
        <v>75</v>
      </c>
      <c r="AI7" s="104" t="s">
        <v>76</v>
      </c>
      <c r="AJ7" s="104" t="s">
        <v>77</v>
      </c>
      <c r="AK7" s="104" t="s">
        <v>78</v>
      </c>
    </row>
    <row r="8" spans="1:38" ht="15" thickBot="1" x14ac:dyDescent="0.35">
      <c r="A8" s="111"/>
      <c r="B8" s="111"/>
      <c r="C8" s="129"/>
      <c r="D8" s="111"/>
      <c r="E8" s="112"/>
      <c r="F8" s="111"/>
      <c r="G8" s="113"/>
      <c r="H8" s="113"/>
      <c r="I8" s="111"/>
      <c r="J8" s="4" t="s">
        <v>18</v>
      </c>
      <c r="K8" s="4" t="s">
        <v>19</v>
      </c>
      <c r="L8" s="4" t="s">
        <v>20</v>
      </c>
      <c r="M8" s="4" t="s">
        <v>18</v>
      </c>
      <c r="N8" s="4" t="s">
        <v>19</v>
      </c>
      <c r="O8" s="4" t="s">
        <v>20</v>
      </c>
      <c r="P8" s="161"/>
      <c r="Q8" s="93"/>
      <c r="R8" s="93"/>
      <c r="S8" s="66">
        <f>(J5*3600)+(L5*60)</f>
        <v>9000</v>
      </c>
      <c r="T8" s="111"/>
      <c r="U8" s="94"/>
      <c r="V8" s="111"/>
      <c r="W8" s="111"/>
      <c r="X8" s="113"/>
      <c r="Y8" s="113"/>
      <c r="Z8" s="111"/>
      <c r="AA8" s="111"/>
      <c r="AB8" s="111"/>
      <c r="AC8" s="111"/>
      <c r="AD8" s="111"/>
      <c r="AE8" s="111"/>
      <c r="AF8" s="125"/>
      <c r="AG8" s="123"/>
      <c r="AH8" s="155"/>
      <c r="AI8" s="105"/>
      <c r="AJ8" s="105"/>
      <c r="AK8" s="105"/>
    </row>
    <row r="9" spans="1:38" ht="14.4" customHeight="1" thickBot="1" x14ac:dyDescent="0.35">
      <c r="A9" s="136" t="str">
        <f>IF(OR(B9="",B9="DNF",B9="DNS"),B9,IF(OR(C9="VK",C9="DISQ"),C9,IF(AG9&gt;1,AG9,RANK(C9,$C$9:$C$66,0))))</f>
        <v>VK</v>
      </c>
      <c r="B9" s="139">
        <f>IF(AND(F9="",F10="",F11=""),"",IF(J9="","DNS",IF(M9="","DNF",IF(OR(S10&gt;$S$8,AF9="DISQ"),"DISQ",V11+W9+X9+Y9))))</f>
        <v>110</v>
      </c>
      <c r="C9" s="142" t="str">
        <f>IF(OR(AND(B9="DISQ",AF9="VK"),AF9="VK",F11=""),"VK",B9)</f>
        <v>VK</v>
      </c>
      <c r="D9" s="145" t="s">
        <v>47</v>
      </c>
      <c r="E9" s="158" t="s">
        <v>108</v>
      </c>
      <c r="F9" s="15" t="s">
        <v>105</v>
      </c>
      <c r="G9" s="46" t="s">
        <v>92</v>
      </c>
      <c r="H9" s="57">
        <f>IF(G9="Ж",5,0)</f>
        <v>5</v>
      </c>
      <c r="I9" s="16">
        <v>8280114</v>
      </c>
      <c r="J9" s="151">
        <v>10</v>
      </c>
      <c r="K9" s="151">
        <v>14</v>
      </c>
      <c r="L9" s="151">
        <v>15</v>
      </c>
      <c r="M9" s="130">
        <v>11</v>
      </c>
      <c r="N9" s="130">
        <v>20</v>
      </c>
      <c r="O9" s="130">
        <v>45</v>
      </c>
      <c r="P9" s="133"/>
      <c r="Q9" s="88">
        <f>+(J9*3600)+(K9*60)+L9+P9</f>
        <v>36855</v>
      </c>
      <c r="R9" s="88">
        <f>+(M9*3600)+(N9*60)+O9</f>
        <v>40845</v>
      </c>
      <c r="S9" s="61"/>
      <c r="T9" s="90" t="str">
        <f>IF(S10="","",IF(S10&lt;=$S$8,"УСПЕШНО","Прекорачење времена"))</f>
        <v>УСПЕШНО</v>
      </c>
      <c r="U9" s="92" t="str">
        <f>IF(OR(F11="",AF9="DISQ",AF9="VK"),"",IF(AND(T9="УСПЕШНО",V9="УСПЕШНО"),S10,""))</f>
        <v/>
      </c>
      <c r="V9" s="5" t="str">
        <f>IF(V11="","",IF(AND(V10=$Z$5),"УСПЕШНО",IF(AND(V10&lt;$Z$5),"Недостају све КТ")))</f>
        <v>Недостају све КТ</v>
      </c>
      <c r="W9" s="106">
        <f>IF(F9="","",IF(U9="",0,MIN($U$9:$U$66)/U9*100))</f>
        <v>0</v>
      </c>
      <c r="X9" s="95">
        <f>IF(F9="","",(SUM(H9:H11)))</f>
        <v>10</v>
      </c>
      <c r="Y9" s="95">
        <f>IF(F9="","",AH9+AI9+AJ9+AK9)</f>
        <v>0</v>
      </c>
      <c r="Z9" s="26"/>
      <c r="AA9" s="27"/>
      <c r="AB9" s="28"/>
      <c r="AC9" s="27"/>
      <c r="AD9" s="28"/>
      <c r="AE9" s="27"/>
      <c r="AF9" s="98" t="s">
        <v>88</v>
      </c>
      <c r="AG9" s="101"/>
      <c r="AH9" s="102">
        <f>IF(Z10="",0,Z10)</f>
        <v>0</v>
      </c>
      <c r="AI9" s="76">
        <f>IF(AB10="",0,AB10)</f>
        <v>0</v>
      </c>
      <c r="AJ9" s="76">
        <f>IF(AD10="",0,AD10)</f>
        <v>0</v>
      </c>
      <c r="AK9" s="76">
        <f>IF(AE10="",0,AE10)</f>
        <v>0</v>
      </c>
      <c r="AL9" t="s">
        <v>87</v>
      </c>
    </row>
    <row r="10" spans="1:38" ht="16.2" customHeight="1" thickBot="1" x14ac:dyDescent="0.35">
      <c r="A10" s="137"/>
      <c r="B10" s="140"/>
      <c r="C10" s="143"/>
      <c r="D10" s="146"/>
      <c r="E10" s="146"/>
      <c r="F10" s="17" t="s">
        <v>106</v>
      </c>
      <c r="G10" s="47" t="s">
        <v>91</v>
      </c>
      <c r="H10" s="57">
        <f t="shared" ref="H10:H68" si="0">IF(G10="Ж",5,0)</f>
        <v>0</v>
      </c>
      <c r="I10" s="18"/>
      <c r="J10" s="152"/>
      <c r="K10" s="152"/>
      <c r="L10" s="152"/>
      <c r="M10" s="131"/>
      <c r="N10" s="131"/>
      <c r="O10" s="131"/>
      <c r="P10" s="134"/>
      <c r="Q10" s="89"/>
      <c r="R10" s="89"/>
      <c r="S10" s="62">
        <f>IF(OR(Q9=0,R9=0),"",R9-Q9)</f>
        <v>3990</v>
      </c>
      <c r="T10" s="91"/>
      <c r="U10" s="93"/>
      <c r="V10" s="25">
        <v>2</v>
      </c>
      <c r="W10" s="107"/>
      <c r="X10" s="96"/>
      <c r="Y10" s="96"/>
      <c r="Z10" s="78" t="str">
        <f>IF(AND(Z9="",AA9=""),"",IF($AB$5&gt;=(Z9+AA9),(Z9*5)-(AA9*5),"Погрешан унос података"))</f>
        <v/>
      </c>
      <c r="AA10" s="79"/>
      <c r="AB10" s="82" t="str">
        <f>IF(AND(AB9="",AC9=""),"",IF($AD$5=(AB9+AC9),(AB9*20)-(AC9*5),"Погрешан унос података"))</f>
        <v/>
      </c>
      <c r="AC10" s="83"/>
      <c r="AD10" s="156" t="str">
        <f>IF(AD9="","",IF($AF$5&gt;=AD9,AD9*10,"Погрешан унос"))</f>
        <v/>
      </c>
      <c r="AE10" s="86" t="str">
        <f>IF(AE9="","",AE9*-5)</f>
        <v/>
      </c>
      <c r="AF10" s="99"/>
      <c r="AG10" s="101"/>
      <c r="AH10" s="102"/>
      <c r="AI10" s="76"/>
      <c r="AJ10" s="76"/>
      <c r="AK10" s="76"/>
      <c r="AL10" t="s">
        <v>88</v>
      </c>
    </row>
    <row r="11" spans="1:38" s="9" customFormat="1" ht="16.2" customHeight="1" thickBot="1" x14ac:dyDescent="0.35">
      <c r="A11" s="138"/>
      <c r="B11" s="141"/>
      <c r="C11" s="144"/>
      <c r="D11" s="147"/>
      <c r="E11" s="159"/>
      <c r="F11" s="19" t="s">
        <v>107</v>
      </c>
      <c r="G11" s="48" t="s">
        <v>92</v>
      </c>
      <c r="H11" s="57">
        <f t="shared" si="0"/>
        <v>5</v>
      </c>
      <c r="I11" s="20"/>
      <c r="J11" s="153"/>
      <c r="K11" s="153"/>
      <c r="L11" s="153"/>
      <c r="M11" s="132"/>
      <c r="N11" s="132"/>
      <c r="O11" s="132"/>
      <c r="P11" s="135"/>
      <c r="Q11" s="87"/>
      <c r="R11" s="87"/>
      <c r="S11" s="63">
        <f>IF(S10="","",S10/86400)</f>
        <v>4.6180555555555558E-2</v>
      </c>
      <c r="T11" s="64">
        <f>S11</f>
        <v>4.6180555555555558E-2</v>
      </c>
      <c r="U11" s="94"/>
      <c r="V11" s="7">
        <f>IF(V10="","",V10*50)</f>
        <v>100</v>
      </c>
      <c r="W11" s="108"/>
      <c r="X11" s="97"/>
      <c r="Y11" s="97"/>
      <c r="Z11" s="80"/>
      <c r="AA11" s="81"/>
      <c r="AB11" s="84"/>
      <c r="AC11" s="85"/>
      <c r="AD11" s="157"/>
      <c r="AE11" s="87"/>
      <c r="AF11" s="100"/>
      <c r="AG11" s="101"/>
      <c r="AH11" s="103"/>
      <c r="AI11" s="77"/>
      <c r="AJ11" s="77"/>
      <c r="AK11" s="77"/>
    </row>
    <row r="12" spans="1:38" s="11" customFormat="1" ht="14.4" customHeight="1" thickBot="1" x14ac:dyDescent="0.35">
      <c r="A12" s="136">
        <f t="shared" ref="A12" si="1">IF(OR(B12="",B12="DNF",B12="DNS"),B12,IF(OR(C12="VK",C12="DISQ"),C12,IF(AG12&gt;1,AG12,RANK(C12,$C$9:$C$66,0))))</f>
        <v>1</v>
      </c>
      <c r="B12" s="139">
        <f t="shared" ref="B12" si="2">IF(AND(F12="",F13="",F14=""),"",IF(J12="","DNS",IF(M12="","DNF",IF(OR(S13&gt;$S$8,AF12="DISQ"),"DISQ",V14+W12+X12+Y12))))</f>
        <v>210</v>
      </c>
      <c r="C12" s="142">
        <f>IF(OR(AND(B12="DISQ",AF12="VK"),AF12="VK",F14=""),"VK",B12)</f>
        <v>210</v>
      </c>
      <c r="D12" s="145" t="s">
        <v>81</v>
      </c>
      <c r="E12" s="145" t="s">
        <v>156</v>
      </c>
      <c r="F12" s="15" t="s">
        <v>153</v>
      </c>
      <c r="G12" s="46" t="s">
        <v>92</v>
      </c>
      <c r="H12" s="57">
        <f>IF(G12="Ж",5,0)</f>
        <v>5</v>
      </c>
      <c r="I12" s="16">
        <v>2122670</v>
      </c>
      <c r="J12" s="151">
        <v>9</v>
      </c>
      <c r="K12" s="151">
        <v>59</v>
      </c>
      <c r="L12" s="151">
        <v>15</v>
      </c>
      <c r="M12" s="130">
        <v>12</v>
      </c>
      <c r="N12" s="130">
        <v>9</v>
      </c>
      <c r="O12" s="130">
        <v>0</v>
      </c>
      <c r="P12" s="133"/>
      <c r="Q12" s="88">
        <f>+(J12*3600)+(K12*60)+L12+P12</f>
        <v>35955</v>
      </c>
      <c r="R12" s="88">
        <f>+(M12*3600)+(N12*60)+O12</f>
        <v>43740</v>
      </c>
      <c r="S12" s="61"/>
      <c r="T12" s="90" t="str">
        <f>IF(S13="","",IF(S13&lt;=$S$8,"УСПЕШНО","Прекорачење времена"))</f>
        <v>УСПЕШНО</v>
      </c>
      <c r="U12" s="92" t="str">
        <f t="shared" ref="U12" si="3">IF(OR(F14="",AF12="DISQ",AF12="VK"),"",IF(AND(T12="УСПЕШНО",V12="УСПЕШНО"),S13,""))</f>
        <v/>
      </c>
      <c r="V12" s="5" t="str">
        <f>IF(V14="","",IF(AND(V13=$Z$5),"УСПЕШНО",IF(AND(V13&lt;$Z$5),"Недостају све КТ")))</f>
        <v>Недостају све КТ</v>
      </c>
      <c r="W12" s="106">
        <f>IF(F12="","",IF(U12="",0,MIN($U$9:$U$66)/U12*100))</f>
        <v>0</v>
      </c>
      <c r="X12" s="95">
        <f>IF(F12="","",(SUM(H12:H14)))</f>
        <v>10</v>
      </c>
      <c r="Y12" s="95">
        <f>IF(F12="","",AH12+AI12+AJ12+AK12)</f>
        <v>0</v>
      </c>
      <c r="Z12" s="26"/>
      <c r="AA12" s="27"/>
      <c r="AB12" s="28"/>
      <c r="AC12" s="27"/>
      <c r="AD12" s="28"/>
      <c r="AE12" s="27"/>
      <c r="AF12" s="98"/>
      <c r="AG12" s="101"/>
      <c r="AH12" s="102">
        <f t="shared" ref="AH12" si="4">IF(Z13="",0,Z13)</f>
        <v>0</v>
      </c>
      <c r="AI12" s="76">
        <f t="shared" ref="AI12" si="5">IF(AB13="",0,AB13)</f>
        <v>0</v>
      </c>
      <c r="AJ12" s="76">
        <f t="shared" ref="AJ12" si="6">IF(AD13="",0,AD13)</f>
        <v>0</v>
      </c>
      <c r="AK12" s="76">
        <f t="shared" ref="AK12" si="7">IF(AE13="",0,AE13)</f>
        <v>0</v>
      </c>
      <c r="AL12" s="41" t="s">
        <v>91</v>
      </c>
    </row>
    <row r="13" spans="1:38" ht="14.4" customHeight="1" thickBot="1" x14ac:dyDescent="0.35">
      <c r="A13" s="137"/>
      <c r="B13" s="140"/>
      <c r="C13" s="143"/>
      <c r="D13" s="146"/>
      <c r="E13" s="146"/>
      <c r="F13" s="17" t="s">
        <v>154</v>
      </c>
      <c r="G13" s="47" t="s">
        <v>92</v>
      </c>
      <c r="H13" s="57">
        <f t="shared" si="0"/>
        <v>5</v>
      </c>
      <c r="I13" s="18"/>
      <c r="J13" s="152"/>
      <c r="K13" s="152"/>
      <c r="L13" s="152"/>
      <c r="M13" s="131"/>
      <c r="N13" s="131"/>
      <c r="O13" s="131"/>
      <c r="P13" s="134"/>
      <c r="Q13" s="89"/>
      <c r="R13" s="89"/>
      <c r="S13" s="62">
        <f>IF(OR(Q12=0,R12=0),"",R12-Q12)</f>
        <v>7785</v>
      </c>
      <c r="T13" s="91"/>
      <c r="U13" s="93"/>
      <c r="V13" s="25">
        <v>4</v>
      </c>
      <c r="W13" s="107"/>
      <c r="X13" s="96"/>
      <c r="Y13" s="96"/>
      <c r="Z13" s="78" t="str">
        <f>IF(AND(Z12="",AA12=""),"",IF($AB$5&gt;=(Z12+AA12),(Z12*5)-(AA12*5),"Погрешан унос података"))</f>
        <v/>
      </c>
      <c r="AA13" s="79"/>
      <c r="AB13" s="82" t="str">
        <f>IF(AND(AB12="",AC12=""),"",IF($AD$5=(AB12+AC12),(AB12*20)-(AC12*5),"Погрешан унос података"))</f>
        <v/>
      </c>
      <c r="AC13" s="83"/>
      <c r="AD13" s="156" t="str">
        <f>IF(AD12="","",IF($AF$5&gt;=AD12,AD12*10,"Погрешан унос"))</f>
        <v/>
      </c>
      <c r="AE13" s="86" t="str">
        <f>IF(AE12="","",AE12*-5)</f>
        <v/>
      </c>
      <c r="AF13" s="99"/>
      <c r="AG13" s="101"/>
      <c r="AH13" s="102"/>
      <c r="AI13" s="76"/>
      <c r="AJ13" s="76"/>
      <c r="AK13" s="76"/>
      <c r="AL13" s="42" t="s">
        <v>92</v>
      </c>
    </row>
    <row r="14" spans="1:38" s="9" customFormat="1" ht="15" customHeight="1" thickBot="1" x14ac:dyDescent="0.35">
      <c r="A14" s="138"/>
      <c r="B14" s="141"/>
      <c r="C14" s="144"/>
      <c r="D14" s="147"/>
      <c r="E14" s="159"/>
      <c r="F14" s="19" t="s">
        <v>155</v>
      </c>
      <c r="G14" s="48" t="s">
        <v>91</v>
      </c>
      <c r="H14" s="57">
        <f t="shared" si="0"/>
        <v>0</v>
      </c>
      <c r="I14" s="20"/>
      <c r="J14" s="153"/>
      <c r="K14" s="153"/>
      <c r="L14" s="153"/>
      <c r="M14" s="132"/>
      <c r="N14" s="132"/>
      <c r="O14" s="132"/>
      <c r="P14" s="135"/>
      <c r="Q14" s="87"/>
      <c r="R14" s="87"/>
      <c r="S14" s="63">
        <f>IF(S13="","",S13/86400)</f>
        <v>9.0104166666666666E-2</v>
      </c>
      <c r="T14" s="64">
        <f>S14</f>
        <v>9.0104166666666666E-2</v>
      </c>
      <c r="U14" s="94"/>
      <c r="V14" s="7">
        <f>IF(V13="","",V13*50)</f>
        <v>200</v>
      </c>
      <c r="W14" s="108"/>
      <c r="X14" s="97"/>
      <c r="Y14" s="97"/>
      <c r="Z14" s="80"/>
      <c r="AA14" s="81"/>
      <c r="AB14" s="84"/>
      <c r="AC14" s="85"/>
      <c r="AD14" s="157"/>
      <c r="AE14" s="87"/>
      <c r="AF14" s="100"/>
      <c r="AG14" s="101"/>
      <c r="AH14" s="103"/>
      <c r="AI14" s="77"/>
      <c r="AJ14" s="77"/>
      <c r="AK14" s="77"/>
    </row>
    <row r="15" spans="1:38" ht="14.4" customHeight="1" thickBot="1" x14ac:dyDescent="0.35">
      <c r="A15" s="136" t="str">
        <f t="shared" ref="A15" si="8">IF(OR(B15="",B15="DNF",B15="DNS"),B15,IF(OR(C15="VK",C15="DISQ"),C15,IF(AG15&gt;1,AG15,RANK(C15,$C$9:$C$66,0))))</f>
        <v/>
      </c>
      <c r="B15" s="139" t="str">
        <f t="shared" ref="B15" si="9">IF(AND(F15="",F16="",F17=""),"",IF(J15="","DNS",IF(M15="","DNF",IF(OR(S16&gt;$S$8,AF15="DISQ"),"DISQ",V17+W15+X15+Y15))))</f>
        <v/>
      </c>
      <c r="C15" s="142" t="str">
        <f>IF(OR(AND(B15="DISQ",AF15="VK"),AF15="VK",F17=""),"VK",B15)</f>
        <v>VK</v>
      </c>
      <c r="D15" s="145"/>
      <c r="E15" s="158"/>
      <c r="F15" s="21"/>
      <c r="G15" s="46"/>
      <c r="H15" s="57">
        <f t="shared" si="0"/>
        <v>0</v>
      </c>
      <c r="I15" s="22"/>
      <c r="J15" s="152"/>
      <c r="K15" s="152"/>
      <c r="L15" s="152"/>
      <c r="M15" s="131"/>
      <c r="N15" s="131"/>
      <c r="O15" s="131"/>
      <c r="P15" s="133"/>
      <c r="Q15" s="88">
        <f>+(J15*3600)+(K15*60)+L15+P15</f>
        <v>0</v>
      </c>
      <c r="R15" s="86">
        <f>+(M15*3600)+(N15*60)+O15</f>
        <v>0</v>
      </c>
      <c r="S15" s="62"/>
      <c r="T15" s="90" t="str">
        <f>IF(S16="","",IF(S16&lt;=$S$8,"УСПЕШНО","Прекорачење времена"))</f>
        <v/>
      </c>
      <c r="U15" s="92" t="str">
        <f t="shared" ref="U15" si="10">IF(OR(F17="",AF15="DISQ",AF15="VK"),"",IF(AND(T15="УСПЕШНО",V15="УСПЕШНО"),S16,""))</f>
        <v/>
      </c>
      <c r="V15" s="5" t="str">
        <f>IF(V17="","",IF(AND(V16=$Z$5),"УСПЕШНО",IF(AND(V16&lt;$Z$5),"Недостају све КТ")))</f>
        <v/>
      </c>
      <c r="W15" s="106" t="str">
        <f>IF(F15="","",IF(U15="",0,MIN($U$9:$U$66)/U15*100))</f>
        <v/>
      </c>
      <c r="X15" s="95" t="str">
        <f>IF(F15="","",(SUM(H15:H17)))</f>
        <v/>
      </c>
      <c r="Y15" s="95" t="str">
        <f>IF(F15="","",AH15+AI15+AJ15+AK15)</f>
        <v/>
      </c>
      <c r="Z15" s="29"/>
      <c r="AA15" s="30"/>
      <c r="AB15" s="31"/>
      <c r="AC15" s="30"/>
      <c r="AD15" s="31"/>
      <c r="AE15" s="30"/>
      <c r="AF15" s="98"/>
      <c r="AG15" s="101"/>
      <c r="AH15" s="102">
        <f t="shared" ref="AH15" si="11">IF(Z16="",0,Z16)</f>
        <v>0</v>
      </c>
      <c r="AI15" s="76">
        <f t="shared" ref="AI15" si="12">IF(AB16="",0,AB16)</f>
        <v>0</v>
      </c>
      <c r="AJ15" s="76">
        <f t="shared" ref="AJ15" si="13">IF(AD16="",0,AD16)</f>
        <v>0</v>
      </c>
      <c r="AK15" s="76">
        <f t="shared" ref="AK15" si="14">IF(AE16="",0,AE16)</f>
        <v>0</v>
      </c>
    </row>
    <row r="16" spans="1:38" ht="14.4" customHeight="1" thickBot="1" x14ac:dyDescent="0.35">
      <c r="A16" s="137"/>
      <c r="B16" s="140"/>
      <c r="C16" s="143"/>
      <c r="D16" s="146"/>
      <c r="E16" s="146"/>
      <c r="F16" s="23"/>
      <c r="G16" s="47"/>
      <c r="H16" s="57">
        <f t="shared" si="0"/>
        <v>0</v>
      </c>
      <c r="I16" s="24"/>
      <c r="J16" s="152"/>
      <c r="K16" s="152"/>
      <c r="L16" s="152"/>
      <c r="M16" s="131"/>
      <c r="N16" s="131"/>
      <c r="O16" s="131"/>
      <c r="P16" s="134"/>
      <c r="Q16" s="89"/>
      <c r="R16" s="89"/>
      <c r="S16" s="62" t="str">
        <f>IF(OR(Q15=0,R15=0),"",R15-Q15)</f>
        <v/>
      </c>
      <c r="T16" s="91"/>
      <c r="U16" s="93"/>
      <c r="V16" s="14"/>
      <c r="W16" s="107"/>
      <c r="X16" s="96"/>
      <c r="Y16" s="96"/>
      <c r="Z16" s="78" t="str">
        <f>IF(AND(Z15="",AA15=""),"",IF($AB$5&gt;=(Z15+AA15),(Z15*5)-(AA15*5),"Погрешан унос података"))</f>
        <v/>
      </c>
      <c r="AA16" s="79"/>
      <c r="AB16" s="82" t="str">
        <f>IF(AND(AB15="",AC15=""),"",IF($AD$5=(AB15+AC15),(AB15*20)-(AC15*5),"Погрешан унос података"))</f>
        <v/>
      </c>
      <c r="AC16" s="83"/>
      <c r="AD16" s="156" t="str">
        <f>IF(AD15="","",IF($AF$5&gt;=AD15,AD15*10,"Погрешан унос"))</f>
        <v/>
      </c>
      <c r="AE16" s="86" t="str">
        <f>IF(AE15="","",AE15*-5)</f>
        <v/>
      </c>
      <c r="AF16" s="99"/>
      <c r="AG16" s="101"/>
      <c r="AH16" s="102"/>
      <c r="AI16" s="76"/>
      <c r="AJ16" s="76"/>
      <c r="AK16" s="76"/>
    </row>
    <row r="17" spans="1:37" s="10" customFormat="1" ht="15" customHeight="1" thickBot="1" x14ac:dyDescent="0.35">
      <c r="A17" s="138"/>
      <c r="B17" s="141"/>
      <c r="C17" s="144"/>
      <c r="D17" s="147"/>
      <c r="E17" s="159"/>
      <c r="F17" s="19"/>
      <c r="G17" s="48"/>
      <c r="H17" s="57">
        <f t="shared" si="0"/>
        <v>0</v>
      </c>
      <c r="I17" s="20"/>
      <c r="J17" s="153"/>
      <c r="K17" s="153"/>
      <c r="L17" s="153"/>
      <c r="M17" s="132"/>
      <c r="N17" s="132"/>
      <c r="O17" s="132"/>
      <c r="P17" s="135"/>
      <c r="Q17" s="87"/>
      <c r="R17" s="87"/>
      <c r="S17" s="63" t="str">
        <f>IF(S16="","",S16/86400)</f>
        <v/>
      </c>
      <c r="T17" s="64" t="str">
        <f>S17</f>
        <v/>
      </c>
      <c r="U17" s="94"/>
      <c r="V17" s="7" t="str">
        <f>IF(V16="","",V16*50)</f>
        <v/>
      </c>
      <c r="W17" s="108"/>
      <c r="X17" s="97"/>
      <c r="Y17" s="97"/>
      <c r="Z17" s="80"/>
      <c r="AA17" s="81"/>
      <c r="AB17" s="84"/>
      <c r="AC17" s="85"/>
      <c r="AD17" s="157"/>
      <c r="AE17" s="87"/>
      <c r="AF17" s="100"/>
      <c r="AG17" s="101"/>
      <c r="AH17" s="103"/>
      <c r="AI17" s="77"/>
      <c r="AJ17" s="77"/>
      <c r="AK17" s="77"/>
    </row>
    <row r="18" spans="1:37" ht="14.4" customHeight="1" thickBot="1" x14ac:dyDescent="0.35">
      <c r="A18" s="136" t="str">
        <f t="shared" ref="A18" si="15">IF(OR(B18="",B18="DNF",B18="DNS"),B18,IF(OR(C18="VK",C18="DISQ"),C18,IF(AG18&gt;1,AG18,RANK(C18,$C$9:$C$66,0))))</f>
        <v/>
      </c>
      <c r="B18" s="139" t="str">
        <f>IF(AND(F18="",F19="",F20=""),"",IF(J18="","DNS",IF(M18="","DNF",IF(OR(S19&gt;$S$8,AF18="DISQ"),"DISQ",V20+W18+X18+Y18))))</f>
        <v/>
      </c>
      <c r="C18" s="142" t="str">
        <f>IF(OR(AND(B18="DISQ",AF18="VK"),AF18="VK",F20=""),"VK",B18)</f>
        <v>VK</v>
      </c>
      <c r="D18" s="145"/>
      <c r="E18" s="158"/>
      <c r="F18" s="21"/>
      <c r="G18" s="46"/>
      <c r="H18" s="57">
        <f t="shared" si="0"/>
        <v>0</v>
      </c>
      <c r="I18" s="22"/>
      <c r="J18" s="152"/>
      <c r="K18" s="152"/>
      <c r="L18" s="152"/>
      <c r="M18" s="131"/>
      <c r="N18" s="131"/>
      <c r="O18" s="131"/>
      <c r="P18" s="133"/>
      <c r="Q18" s="88">
        <f>+(J18*3600)+(K18*60)+L18+P18</f>
        <v>0</v>
      </c>
      <c r="R18" s="86">
        <f>+(M18*3600)+(N18*60)+O18</f>
        <v>0</v>
      </c>
      <c r="S18" s="62"/>
      <c r="T18" s="90" t="str">
        <f>IF(S19="","",IF(S19&lt;=$S$8,"УСПЕШНО","Прекорачење времена"))</f>
        <v/>
      </c>
      <c r="U18" s="92" t="str">
        <f>IF(OR(F20="",AF18="DISQ",AF18="VK"),"",IF(AND(T18="УСПЕШНО",V18="УСПЕШНО"),S19,""))</f>
        <v/>
      </c>
      <c r="V18" s="5" t="str">
        <f>IF(V20="","",IF(AND(V19=$Z$5),"УСПЕШНО",IF(AND(V19&lt;$Z$5),"Недостају све КТ")))</f>
        <v/>
      </c>
      <c r="W18" s="106" t="str">
        <f>IF(F18="","",IF(U18="",0,MIN($U$9:$U$66)/U18*100))</f>
        <v/>
      </c>
      <c r="X18" s="95" t="str">
        <f>IF(F18="","",(SUM(H18:H20)))</f>
        <v/>
      </c>
      <c r="Y18" s="95" t="str">
        <f>IF(F18="","",AH18+AI18+AJ18+AK18)</f>
        <v/>
      </c>
      <c r="Z18" s="29"/>
      <c r="AA18" s="30"/>
      <c r="AB18" s="31"/>
      <c r="AC18" s="30"/>
      <c r="AD18" s="31"/>
      <c r="AE18" s="30"/>
      <c r="AF18" s="98"/>
      <c r="AG18" s="101"/>
      <c r="AH18" s="102">
        <f t="shared" ref="AH18" si="16">IF(Z19="",0,Z19)</f>
        <v>0</v>
      </c>
      <c r="AI18" s="76">
        <f t="shared" ref="AI18" si="17">IF(AB19="",0,AB19)</f>
        <v>0</v>
      </c>
      <c r="AJ18" s="76">
        <f t="shared" ref="AJ18" si="18">IF(AD19="",0,AD19)</f>
        <v>0</v>
      </c>
      <c r="AK18" s="76">
        <f t="shared" ref="AK18" si="19">IF(AE19="",0,AE19)</f>
        <v>0</v>
      </c>
    </row>
    <row r="19" spans="1:37" ht="14.4" customHeight="1" thickBot="1" x14ac:dyDescent="0.35">
      <c r="A19" s="137"/>
      <c r="B19" s="140"/>
      <c r="C19" s="143"/>
      <c r="D19" s="146"/>
      <c r="E19" s="146"/>
      <c r="F19" s="23"/>
      <c r="G19" s="47"/>
      <c r="H19" s="57">
        <f t="shared" si="0"/>
        <v>0</v>
      </c>
      <c r="I19" s="24"/>
      <c r="J19" s="152"/>
      <c r="K19" s="152"/>
      <c r="L19" s="152"/>
      <c r="M19" s="131"/>
      <c r="N19" s="131"/>
      <c r="O19" s="131"/>
      <c r="P19" s="134"/>
      <c r="Q19" s="89"/>
      <c r="R19" s="89"/>
      <c r="S19" s="62" t="str">
        <f>IF(OR(Q18=0,R18=0),"",R18-Q18)</f>
        <v/>
      </c>
      <c r="T19" s="91"/>
      <c r="U19" s="93"/>
      <c r="V19" s="14"/>
      <c r="W19" s="107"/>
      <c r="X19" s="96"/>
      <c r="Y19" s="96"/>
      <c r="Z19" s="78" t="str">
        <f>IF(AND(Z18="",AA18=""),"",IF($AB$5&gt;=(Z18+AA18),(Z18*5)-(AA18*5),"Погрешан унос података"))</f>
        <v/>
      </c>
      <c r="AA19" s="79"/>
      <c r="AB19" s="82" t="str">
        <f>IF(AND(AB18="",AC18=""),"",IF($AD$5=(AB18+AC18),(AB18*20)-(AC18*5),"Погрешан унос података"))</f>
        <v/>
      </c>
      <c r="AC19" s="83"/>
      <c r="AD19" s="156" t="str">
        <f>IF(AD18="","",IF($AF$5&gt;=AD18,AD18*10,"Погрешан унос"))</f>
        <v/>
      </c>
      <c r="AE19" s="86" t="str">
        <f>IF(AE18="","",AE18*-5)</f>
        <v/>
      </c>
      <c r="AF19" s="99"/>
      <c r="AG19" s="101"/>
      <c r="AH19" s="102"/>
      <c r="AI19" s="76"/>
      <c r="AJ19" s="76"/>
      <c r="AK19" s="76"/>
    </row>
    <row r="20" spans="1:37" s="10" customFormat="1" ht="15" customHeight="1" thickBot="1" x14ac:dyDescent="0.35">
      <c r="A20" s="138"/>
      <c r="B20" s="141"/>
      <c r="C20" s="144"/>
      <c r="D20" s="147"/>
      <c r="E20" s="159"/>
      <c r="F20" s="19"/>
      <c r="G20" s="48"/>
      <c r="H20" s="57">
        <f t="shared" si="0"/>
        <v>0</v>
      </c>
      <c r="I20" s="20"/>
      <c r="J20" s="153"/>
      <c r="K20" s="153"/>
      <c r="L20" s="153"/>
      <c r="M20" s="132"/>
      <c r="N20" s="132"/>
      <c r="O20" s="132"/>
      <c r="P20" s="135"/>
      <c r="Q20" s="87"/>
      <c r="R20" s="87"/>
      <c r="S20" s="63" t="str">
        <f>IF(S19="","",S19/86400)</f>
        <v/>
      </c>
      <c r="T20" s="64" t="str">
        <f>S20</f>
        <v/>
      </c>
      <c r="U20" s="94"/>
      <c r="V20" s="7" t="str">
        <f>IF(V19="","",V19*50)</f>
        <v/>
      </c>
      <c r="W20" s="108"/>
      <c r="X20" s="97"/>
      <c r="Y20" s="97"/>
      <c r="Z20" s="80"/>
      <c r="AA20" s="81"/>
      <c r="AB20" s="84"/>
      <c r="AC20" s="85"/>
      <c r="AD20" s="157"/>
      <c r="AE20" s="87"/>
      <c r="AF20" s="100"/>
      <c r="AG20" s="101"/>
      <c r="AH20" s="103"/>
      <c r="AI20" s="77"/>
      <c r="AJ20" s="77"/>
      <c r="AK20" s="77"/>
    </row>
    <row r="21" spans="1:37" s="11" customFormat="1" ht="14.4" customHeight="1" thickBot="1" x14ac:dyDescent="0.35">
      <c r="A21" s="136" t="str">
        <f t="shared" ref="A21" si="20">IF(OR(B21="",B21="DNF",B21="DNS"),B21,IF(OR(C21="VK",C21="DISQ"),C21,IF(AG21&gt;1,AG21,RANK(C21,$C$9:$C$66,0))))</f>
        <v/>
      </c>
      <c r="B21" s="139" t="str">
        <f>IF(AND(F21="",F22="",F23=""),"",IF(J21="","DNS",IF(M21="","DNF",IF(OR(S22&gt;$S$8,AF21="DISQ"),"DISQ",V23+W21+X21+Y21))))</f>
        <v/>
      </c>
      <c r="C21" s="142" t="str">
        <f>IF(OR(AND(B21="DISQ",AF21="VK"),AF21="VK",F23=""),"VK",B21)</f>
        <v>VK</v>
      </c>
      <c r="D21" s="145"/>
      <c r="E21" s="145"/>
      <c r="F21" s="15"/>
      <c r="G21" s="46"/>
      <c r="H21" s="57">
        <f t="shared" si="0"/>
        <v>0</v>
      </c>
      <c r="I21" s="16"/>
      <c r="J21" s="151"/>
      <c r="K21" s="151"/>
      <c r="L21" s="151"/>
      <c r="M21" s="130"/>
      <c r="N21" s="130"/>
      <c r="O21" s="130"/>
      <c r="P21" s="133"/>
      <c r="Q21" s="88">
        <f>+(J21*3600)+(K21*60)+L21+P21</f>
        <v>0</v>
      </c>
      <c r="R21" s="88">
        <f>+(M21*3600)+(N21*60)+O21</f>
        <v>0</v>
      </c>
      <c r="S21" s="61"/>
      <c r="T21" s="90" t="str">
        <f>IF(S22="","",IF(S22&lt;=$S$8,"УСПЕШНО","Прекорачење времена"))</f>
        <v/>
      </c>
      <c r="U21" s="92" t="str">
        <f>IF(OR(F23="",AF21="DISQ",AF21="VK"),"",IF(AND(T21="УСПЕШНО",V21="УСПЕШНО"),S22,""))</f>
        <v/>
      </c>
      <c r="V21" s="5" t="str">
        <f>IF(V23="","",IF(AND(V22=$Z$5),"УСПЕШНО",IF(AND(V22&lt;$Z$5),"Недостају све КТ")))</f>
        <v/>
      </c>
      <c r="W21" s="106" t="str">
        <f>IF(F21="","",IF(U21="",0,MIN($U$9:$U$66)/U21*100))</f>
        <v/>
      </c>
      <c r="X21" s="95" t="str">
        <f>IF(F21="","",(SUM(H21:H23)))</f>
        <v/>
      </c>
      <c r="Y21" s="95" t="str">
        <f>IF(F21="","",AH21+AI21+AJ21+AK21)</f>
        <v/>
      </c>
      <c r="Z21" s="26"/>
      <c r="AA21" s="27"/>
      <c r="AB21" s="28"/>
      <c r="AC21" s="27"/>
      <c r="AD21" s="28"/>
      <c r="AE21" s="27"/>
      <c r="AF21" s="98"/>
      <c r="AG21" s="101"/>
      <c r="AH21" s="102">
        <f t="shared" ref="AH21" si="21">IF(Z22="",0,Z22)</f>
        <v>0</v>
      </c>
      <c r="AI21" s="76">
        <f t="shared" ref="AI21" si="22">IF(AB22="",0,AB22)</f>
        <v>0</v>
      </c>
      <c r="AJ21" s="76">
        <f t="shared" ref="AJ21" si="23">IF(AD22="",0,AD22)</f>
        <v>0</v>
      </c>
      <c r="AK21" s="76">
        <f t="shared" ref="AK21" si="24">IF(AE22="",0,AE22)</f>
        <v>0</v>
      </c>
    </row>
    <row r="22" spans="1:37" ht="14.4" customHeight="1" thickBot="1" x14ac:dyDescent="0.35">
      <c r="A22" s="137"/>
      <c r="B22" s="140"/>
      <c r="C22" s="143"/>
      <c r="D22" s="146"/>
      <c r="E22" s="146"/>
      <c r="F22" s="23"/>
      <c r="G22" s="47"/>
      <c r="H22" s="57">
        <f t="shared" si="0"/>
        <v>0</v>
      </c>
      <c r="I22" s="24"/>
      <c r="J22" s="152"/>
      <c r="K22" s="152"/>
      <c r="L22" s="152"/>
      <c r="M22" s="131"/>
      <c r="N22" s="131"/>
      <c r="O22" s="131"/>
      <c r="P22" s="134"/>
      <c r="Q22" s="89"/>
      <c r="R22" s="89"/>
      <c r="S22" s="62" t="str">
        <f>IF(OR(Q21=0,R21=0),"",R21-Q21)</f>
        <v/>
      </c>
      <c r="T22" s="91"/>
      <c r="U22" s="93"/>
      <c r="V22" s="14"/>
      <c r="W22" s="107"/>
      <c r="X22" s="96"/>
      <c r="Y22" s="96"/>
      <c r="Z22" s="78" t="str">
        <f>IF(AND(Z21="",AA21=""),"",IF($AB$5&gt;=(Z21+AA21),(Z21*5)-(AA21*5),"Погрешан унос података"))</f>
        <v/>
      </c>
      <c r="AA22" s="79"/>
      <c r="AB22" s="82" t="str">
        <f>IF(AND(AB21="",AC21=""),"",IF($AD$5=(AB21+AC21),(AB21*20)-(AC21*5),"Погрешан унос података"))</f>
        <v/>
      </c>
      <c r="AC22" s="83"/>
      <c r="AD22" s="156" t="str">
        <f>IF(AD21="","",IF($AF$5&gt;=AD21,AD21*10,"Погрешан унос"))</f>
        <v/>
      </c>
      <c r="AE22" s="86" t="str">
        <f>IF(AE21="","",AE21*-5)</f>
        <v/>
      </c>
      <c r="AF22" s="99"/>
      <c r="AG22" s="101"/>
      <c r="AH22" s="102"/>
      <c r="AI22" s="76"/>
      <c r="AJ22" s="76"/>
      <c r="AK22" s="76"/>
    </row>
    <row r="23" spans="1:37" s="10" customFormat="1" ht="15" customHeight="1" thickBot="1" x14ac:dyDescent="0.35">
      <c r="A23" s="138"/>
      <c r="B23" s="141"/>
      <c r="C23" s="144"/>
      <c r="D23" s="147"/>
      <c r="E23" s="159"/>
      <c r="F23" s="19"/>
      <c r="G23" s="48"/>
      <c r="H23" s="57">
        <f t="shared" si="0"/>
        <v>0</v>
      </c>
      <c r="I23" s="20"/>
      <c r="J23" s="153"/>
      <c r="K23" s="153"/>
      <c r="L23" s="153"/>
      <c r="M23" s="132"/>
      <c r="N23" s="132"/>
      <c r="O23" s="132"/>
      <c r="P23" s="135"/>
      <c r="Q23" s="87"/>
      <c r="R23" s="87"/>
      <c r="S23" s="63" t="str">
        <f>IF(S22="","",S22/86400)</f>
        <v/>
      </c>
      <c r="T23" s="64" t="str">
        <f>S23</f>
        <v/>
      </c>
      <c r="U23" s="94"/>
      <c r="V23" s="7" t="str">
        <f>IF(V22="","",V22*50)</f>
        <v/>
      </c>
      <c r="W23" s="108"/>
      <c r="X23" s="97"/>
      <c r="Y23" s="97"/>
      <c r="Z23" s="80"/>
      <c r="AA23" s="81"/>
      <c r="AB23" s="84"/>
      <c r="AC23" s="85"/>
      <c r="AD23" s="157"/>
      <c r="AE23" s="87"/>
      <c r="AF23" s="100"/>
      <c r="AG23" s="101"/>
      <c r="AH23" s="103"/>
      <c r="AI23" s="77"/>
      <c r="AJ23" s="77"/>
      <c r="AK23" s="77"/>
    </row>
    <row r="24" spans="1:37" s="11" customFormat="1" ht="14.4" customHeight="1" thickBot="1" x14ac:dyDescent="0.35">
      <c r="A24" s="136" t="str">
        <f t="shared" ref="A24" si="25">IF(OR(B24="",B24="DNF",B24="DNS"),B24,IF(OR(C24="VK",C24="DISQ"),C24,IF(AG24&gt;1,AG24,RANK(C24,$C$9:$C$66,0))))</f>
        <v/>
      </c>
      <c r="B24" s="139" t="str">
        <f t="shared" ref="B24" si="26">IF(AND(F24="",F25="",F26=""),"",IF(J24="","DNS",IF(M24="","DNF",IF(OR(S25&gt;$S$8,AF24="DISQ"),"DISQ",V26+W24+X24+Y24))))</f>
        <v/>
      </c>
      <c r="C24" s="142" t="str">
        <f>IF(OR(AND(B24="DISQ",AF24="VK"),AF24="VK",F26=""),"VK",B24)</f>
        <v>VK</v>
      </c>
      <c r="D24" s="145"/>
      <c r="E24" s="145"/>
      <c r="F24" s="15"/>
      <c r="G24" s="46"/>
      <c r="H24" s="57">
        <f t="shared" si="0"/>
        <v>0</v>
      </c>
      <c r="I24" s="16"/>
      <c r="J24" s="151"/>
      <c r="K24" s="151"/>
      <c r="L24" s="151"/>
      <c r="M24" s="130"/>
      <c r="N24" s="130"/>
      <c r="O24" s="130"/>
      <c r="P24" s="133"/>
      <c r="Q24" s="88">
        <f>+(J24*3600)+(K24*60)+L24+P24</f>
        <v>0</v>
      </c>
      <c r="R24" s="88">
        <f>+(M24*3600)+(N24*60)+O24</f>
        <v>0</v>
      </c>
      <c r="S24" s="61"/>
      <c r="T24" s="90" t="str">
        <f>IF(S25="","",IF(S25&lt;=$S$8,"УСПЕШНО","Прекорачење времена"))</f>
        <v/>
      </c>
      <c r="U24" s="92" t="str">
        <f t="shared" ref="U24" si="27">IF(OR(F26="",AF24="DISQ",AF24="VK"),"",IF(AND(T24="УСПЕШНО",V24="УСПЕШНО"),S25,""))</f>
        <v/>
      </c>
      <c r="V24" s="5" t="str">
        <f>IF(V26="","",IF(AND(V25=$Z$5),"УСПЕШНО",IF(AND(V25&lt;$Z$5),"Недостају све КТ")))</f>
        <v/>
      </c>
      <c r="W24" s="106" t="str">
        <f>IF(F24="","",IF(U24="",0,MIN($U$9:$U$66)/U24*100))</f>
        <v/>
      </c>
      <c r="X24" s="95" t="str">
        <f>IF(F24="","",(SUM(H24:H26)))</f>
        <v/>
      </c>
      <c r="Y24" s="95" t="str">
        <f>IF(F24="","",AH24+AI24+AJ24+AK24)</f>
        <v/>
      </c>
      <c r="Z24" s="26"/>
      <c r="AA24" s="27"/>
      <c r="AB24" s="28"/>
      <c r="AC24" s="27"/>
      <c r="AD24" s="28"/>
      <c r="AE24" s="27"/>
      <c r="AF24" s="98"/>
      <c r="AG24" s="101"/>
      <c r="AH24" s="102">
        <f t="shared" ref="AH24" si="28">IF(Z25="",0,Z25)</f>
        <v>0</v>
      </c>
      <c r="AI24" s="76">
        <f t="shared" ref="AI24" si="29">IF(AB25="",0,AB25)</f>
        <v>0</v>
      </c>
      <c r="AJ24" s="76">
        <f t="shared" ref="AJ24" si="30">IF(AD25="",0,AD25)</f>
        <v>0</v>
      </c>
      <c r="AK24" s="76">
        <f t="shared" ref="AK24" si="31">IF(AE25="",0,AE25)</f>
        <v>0</v>
      </c>
    </row>
    <row r="25" spans="1:37" ht="14.4" customHeight="1" thickBot="1" x14ac:dyDescent="0.35">
      <c r="A25" s="137"/>
      <c r="B25" s="140"/>
      <c r="C25" s="143"/>
      <c r="D25" s="146"/>
      <c r="E25" s="146"/>
      <c r="F25" s="23"/>
      <c r="G25" s="47"/>
      <c r="H25" s="57">
        <f t="shared" si="0"/>
        <v>0</v>
      </c>
      <c r="I25" s="24"/>
      <c r="J25" s="152"/>
      <c r="K25" s="152"/>
      <c r="L25" s="152"/>
      <c r="M25" s="131"/>
      <c r="N25" s="131"/>
      <c r="O25" s="131"/>
      <c r="P25" s="134"/>
      <c r="Q25" s="89"/>
      <c r="R25" s="89"/>
      <c r="S25" s="62" t="str">
        <f>IF(OR(Q24=0,R24=0),"",R24-Q24)</f>
        <v/>
      </c>
      <c r="T25" s="91"/>
      <c r="U25" s="93"/>
      <c r="V25" s="14"/>
      <c r="W25" s="107"/>
      <c r="X25" s="96"/>
      <c r="Y25" s="96"/>
      <c r="Z25" s="78" t="str">
        <f>IF(AND(Z24="",AA24=""),"",IF($AB$5&gt;=(Z24+AA24),(Z24*5)-(AA24*5),"Погрешан унос података"))</f>
        <v/>
      </c>
      <c r="AA25" s="79"/>
      <c r="AB25" s="82" t="str">
        <f>IF(AND(AB24="",AC24=""),"",IF($AD$5=(AB24+AC24),(AB24*20)-(AC24*5),"Погрешан унос података"))</f>
        <v/>
      </c>
      <c r="AC25" s="83"/>
      <c r="AD25" s="156" t="str">
        <f>IF(AD24="","",IF($AF$5&gt;=AD24,AD24*10,"Погрешан унос"))</f>
        <v/>
      </c>
      <c r="AE25" s="86" t="str">
        <f>IF(AE24="","",AE24*-5)</f>
        <v/>
      </c>
      <c r="AF25" s="99"/>
      <c r="AG25" s="101"/>
      <c r="AH25" s="102"/>
      <c r="AI25" s="76"/>
      <c r="AJ25" s="76"/>
      <c r="AK25" s="76"/>
    </row>
    <row r="26" spans="1:37" s="10" customFormat="1" ht="15" customHeight="1" thickBot="1" x14ac:dyDescent="0.35">
      <c r="A26" s="138"/>
      <c r="B26" s="141"/>
      <c r="C26" s="144"/>
      <c r="D26" s="147"/>
      <c r="E26" s="159"/>
      <c r="F26" s="19"/>
      <c r="G26" s="48"/>
      <c r="H26" s="57">
        <f t="shared" si="0"/>
        <v>0</v>
      </c>
      <c r="I26" s="20"/>
      <c r="J26" s="153"/>
      <c r="K26" s="153"/>
      <c r="L26" s="153"/>
      <c r="M26" s="132"/>
      <c r="N26" s="132"/>
      <c r="O26" s="132"/>
      <c r="P26" s="135"/>
      <c r="Q26" s="87"/>
      <c r="R26" s="87"/>
      <c r="S26" s="63" t="str">
        <f>IF(S25="","",S25/86400)</f>
        <v/>
      </c>
      <c r="T26" s="64" t="str">
        <f>S26</f>
        <v/>
      </c>
      <c r="U26" s="94"/>
      <c r="V26" s="7" t="str">
        <f>IF(V25="","",V25*50)</f>
        <v/>
      </c>
      <c r="W26" s="108"/>
      <c r="X26" s="97"/>
      <c r="Y26" s="97"/>
      <c r="Z26" s="80"/>
      <c r="AA26" s="81"/>
      <c r="AB26" s="84"/>
      <c r="AC26" s="85"/>
      <c r="AD26" s="157"/>
      <c r="AE26" s="87"/>
      <c r="AF26" s="100"/>
      <c r="AG26" s="101"/>
      <c r="AH26" s="103"/>
      <c r="AI26" s="77"/>
      <c r="AJ26" s="77"/>
      <c r="AK26" s="77"/>
    </row>
    <row r="27" spans="1:37" s="11" customFormat="1" ht="14.4" customHeight="1" thickBot="1" x14ac:dyDescent="0.35">
      <c r="A27" s="136" t="str">
        <f t="shared" ref="A27" si="32">IF(OR(B27="",B27="DNF",B27="DNS"),B27,IF(OR(C27="VK",C27="DISQ"),C27,IF(AG27&gt;1,AG27,RANK(C27,$C$9:$C$66,0))))</f>
        <v/>
      </c>
      <c r="B27" s="139" t="str">
        <f t="shared" ref="B27" si="33">IF(AND(F27="",F28="",F29=""),"",IF(J27="","DNS",IF(M27="","DNF",IF(OR(S28&gt;$S$8,AF27="DISQ"),"DISQ",V29+W27+X27+Y27))))</f>
        <v/>
      </c>
      <c r="C27" s="142" t="str">
        <f>IF(OR(AND(B27="DISQ",AF27="VK"),AF27="VK",F29=""),"VK",B27)</f>
        <v>VK</v>
      </c>
      <c r="D27" s="145"/>
      <c r="E27" s="145"/>
      <c r="F27" s="15"/>
      <c r="G27" s="46"/>
      <c r="H27" s="57">
        <f t="shared" si="0"/>
        <v>0</v>
      </c>
      <c r="I27" s="16"/>
      <c r="J27" s="151"/>
      <c r="K27" s="151"/>
      <c r="L27" s="151"/>
      <c r="M27" s="130"/>
      <c r="N27" s="130"/>
      <c r="O27" s="130"/>
      <c r="P27" s="133"/>
      <c r="Q27" s="88">
        <f>+(J27*3600)+(K27*60)+L27+P27</f>
        <v>0</v>
      </c>
      <c r="R27" s="88">
        <f>+(M27*3600)+(N27*60)+O27</f>
        <v>0</v>
      </c>
      <c r="S27" s="61"/>
      <c r="T27" s="90" t="str">
        <f>IF(S28="","",IF(S28&lt;=$S$8,"УСПЕШНО","Прекорачење времена"))</f>
        <v/>
      </c>
      <c r="U27" s="92" t="str">
        <f t="shared" ref="U27" si="34">IF(OR(F29="",AF27="DISQ",AF27="VK"),"",IF(AND(T27="УСПЕШНО",V27="УСПЕШНО"),S28,""))</f>
        <v/>
      </c>
      <c r="V27" s="5" t="str">
        <f>IF(V29="","",IF(AND(V28=$Z$5),"УСПЕШНО",IF(AND(V28&lt;$Z$5),"Недостају све КТ")))</f>
        <v/>
      </c>
      <c r="W27" s="106" t="str">
        <f>IF(F27="","",IF(U27="",0,MIN($U$9:$U$66)/U27*100))</f>
        <v/>
      </c>
      <c r="X27" s="95" t="str">
        <f>IF(F27="","",(SUM(H27:H29)))</f>
        <v/>
      </c>
      <c r="Y27" s="95" t="str">
        <f>IF(F27="","",AH27+AI27+AJ27+AK27)</f>
        <v/>
      </c>
      <c r="Z27" s="26"/>
      <c r="AA27" s="27"/>
      <c r="AB27" s="28"/>
      <c r="AC27" s="27"/>
      <c r="AD27" s="28"/>
      <c r="AE27" s="27"/>
      <c r="AF27" s="98"/>
      <c r="AG27" s="101"/>
      <c r="AH27" s="102">
        <f t="shared" ref="AH27" si="35">IF(Z28="",0,Z28)</f>
        <v>0</v>
      </c>
      <c r="AI27" s="76">
        <f t="shared" ref="AI27" si="36">IF(AB28="",0,AB28)</f>
        <v>0</v>
      </c>
      <c r="AJ27" s="76">
        <f t="shared" ref="AJ27" si="37">IF(AD28="",0,AD28)</f>
        <v>0</v>
      </c>
      <c r="AK27" s="76">
        <f t="shared" ref="AK27" si="38">IF(AE28="",0,AE28)</f>
        <v>0</v>
      </c>
    </row>
    <row r="28" spans="1:37" ht="14.4" customHeight="1" thickBot="1" x14ac:dyDescent="0.35">
      <c r="A28" s="137"/>
      <c r="B28" s="140"/>
      <c r="C28" s="143"/>
      <c r="D28" s="146"/>
      <c r="E28" s="146"/>
      <c r="F28" s="23"/>
      <c r="G28" s="47"/>
      <c r="H28" s="57">
        <f t="shared" si="0"/>
        <v>0</v>
      </c>
      <c r="I28" s="24"/>
      <c r="J28" s="152"/>
      <c r="K28" s="152"/>
      <c r="L28" s="152"/>
      <c r="M28" s="131"/>
      <c r="N28" s="131"/>
      <c r="O28" s="131"/>
      <c r="P28" s="134"/>
      <c r="Q28" s="89"/>
      <c r="R28" s="89"/>
      <c r="S28" s="62" t="str">
        <f>IF(OR(Q27=0,R27=0),"",R27-Q27)</f>
        <v/>
      </c>
      <c r="T28" s="91"/>
      <c r="U28" s="93"/>
      <c r="V28" s="14"/>
      <c r="W28" s="107"/>
      <c r="X28" s="96"/>
      <c r="Y28" s="96"/>
      <c r="Z28" s="78" t="str">
        <f>IF(AND(Z27="",AA27=""),"",IF($AB$5&gt;=(Z27+AA27),(Z27*5)-(AA27*5),"Погрешан унос података"))</f>
        <v/>
      </c>
      <c r="AA28" s="79"/>
      <c r="AB28" s="82" t="str">
        <f>IF(AND(AB27="",AC27=""),"",IF($AD$5=(AB27+AC27),(AB27*20)-(AC27*5),"Погрешан унос података"))</f>
        <v/>
      </c>
      <c r="AC28" s="83"/>
      <c r="AD28" s="156" t="str">
        <f>IF(AD27="","",IF($AF$5&gt;=AD27,AD27*10,"Погрешан унос"))</f>
        <v/>
      </c>
      <c r="AE28" s="86" t="str">
        <f>IF(AE27="","",AE27*-5)</f>
        <v/>
      </c>
      <c r="AF28" s="99"/>
      <c r="AG28" s="101"/>
      <c r="AH28" s="102"/>
      <c r="AI28" s="76"/>
      <c r="AJ28" s="76"/>
      <c r="AK28" s="76"/>
    </row>
    <row r="29" spans="1:37" s="10" customFormat="1" ht="15" customHeight="1" thickBot="1" x14ac:dyDescent="0.35">
      <c r="A29" s="138"/>
      <c r="B29" s="141"/>
      <c r="C29" s="144"/>
      <c r="D29" s="147"/>
      <c r="E29" s="159"/>
      <c r="F29" s="19"/>
      <c r="G29" s="48"/>
      <c r="H29" s="57">
        <f t="shared" si="0"/>
        <v>0</v>
      </c>
      <c r="I29" s="20"/>
      <c r="J29" s="153"/>
      <c r="K29" s="153"/>
      <c r="L29" s="153"/>
      <c r="M29" s="132"/>
      <c r="N29" s="132"/>
      <c r="O29" s="132"/>
      <c r="P29" s="135"/>
      <c r="Q29" s="87"/>
      <c r="R29" s="87"/>
      <c r="S29" s="63" t="str">
        <f>IF(S28="","",S28/86400)</f>
        <v/>
      </c>
      <c r="T29" s="64" t="str">
        <f>S29</f>
        <v/>
      </c>
      <c r="U29" s="94"/>
      <c r="V29" s="7" t="str">
        <f>IF(V28="","",V28*50)</f>
        <v/>
      </c>
      <c r="W29" s="108"/>
      <c r="X29" s="97"/>
      <c r="Y29" s="97"/>
      <c r="Z29" s="80"/>
      <c r="AA29" s="81"/>
      <c r="AB29" s="84"/>
      <c r="AC29" s="85"/>
      <c r="AD29" s="157"/>
      <c r="AE29" s="87"/>
      <c r="AF29" s="100"/>
      <c r="AG29" s="101"/>
      <c r="AH29" s="103"/>
      <c r="AI29" s="77"/>
      <c r="AJ29" s="77"/>
      <c r="AK29" s="77"/>
    </row>
    <row r="30" spans="1:37" s="11" customFormat="1" ht="14.4" customHeight="1" thickBot="1" x14ac:dyDescent="0.35">
      <c r="A30" s="136" t="str">
        <f t="shared" ref="A30" si="39">IF(OR(B30="",B30="DNF",B30="DNS"),B30,IF(OR(C30="VK",C30="DISQ"),C30,IF(AG30&gt;1,AG30,RANK(C30,$C$9:$C$66,0))))</f>
        <v/>
      </c>
      <c r="B30" s="139" t="str">
        <f t="shared" ref="B30" si="40">IF(AND(F30="",F31="",F32=""),"",IF(J30="","DNS",IF(M30="","DNF",IF(OR(S31&gt;$S$8,AF30="DISQ"),"DISQ",V32+W30+X30+Y30))))</f>
        <v/>
      </c>
      <c r="C30" s="142" t="str">
        <f>IF(OR(AND(B30="DISQ",AF30="VK"),AF30="VK",F32=""),"VK",B30)</f>
        <v>VK</v>
      </c>
      <c r="D30" s="145"/>
      <c r="E30" s="145"/>
      <c r="F30" s="15"/>
      <c r="G30" s="46"/>
      <c r="H30" s="57">
        <f t="shared" si="0"/>
        <v>0</v>
      </c>
      <c r="I30" s="16"/>
      <c r="J30" s="151"/>
      <c r="K30" s="151"/>
      <c r="L30" s="151"/>
      <c r="M30" s="130"/>
      <c r="N30" s="130"/>
      <c r="O30" s="130"/>
      <c r="P30" s="133"/>
      <c r="Q30" s="88">
        <f>+(J30*3600)+(K30*60)+L30+P30</f>
        <v>0</v>
      </c>
      <c r="R30" s="88">
        <f>+(M30*3600)+(N30*60)+O30</f>
        <v>0</v>
      </c>
      <c r="S30" s="61"/>
      <c r="T30" s="90" t="str">
        <f>IF(S31="","",IF(S31&lt;=$S$8,"УСПЕШНО","Прекорачење времена"))</f>
        <v/>
      </c>
      <c r="U30" s="92" t="str">
        <f t="shared" ref="U30:U66" si="41">IF(OR(F32="",AF30="DISQ",AF30="VK"),"",IF(AND(T30="УСПЕШНО",V30="УСПЕШНО"),S31,""))</f>
        <v/>
      </c>
      <c r="V30" s="5" t="str">
        <f>IF(V32="","",IF(AND(V31=$Z$5),"УСПЕШНО",IF(AND(V31&lt;$Z$5),"Недостају све КТ")))</f>
        <v/>
      </c>
      <c r="W30" s="106" t="str">
        <f>IF(F30="","",IF(U30="",0,MIN($U$9:$U$66)/U30*100))</f>
        <v/>
      </c>
      <c r="X30" s="95" t="str">
        <f>IF(F30="","",(SUM(H30:H32)))</f>
        <v/>
      </c>
      <c r="Y30" s="95" t="str">
        <f>IF(F30="","",AH30+AI30+AJ30+AK30)</f>
        <v/>
      </c>
      <c r="Z30" s="26"/>
      <c r="AA30" s="27"/>
      <c r="AB30" s="28"/>
      <c r="AC30" s="27"/>
      <c r="AD30" s="28"/>
      <c r="AE30" s="27"/>
      <c r="AF30" s="98"/>
      <c r="AG30" s="101"/>
      <c r="AH30" s="102">
        <f t="shared" ref="AH30" si="42">IF(Z31="",0,Z31)</f>
        <v>0</v>
      </c>
      <c r="AI30" s="76">
        <f t="shared" ref="AI30" si="43">IF(AB31="",0,AB31)</f>
        <v>0</v>
      </c>
      <c r="AJ30" s="76">
        <f t="shared" ref="AJ30" si="44">IF(AD31="",0,AD31)</f>
        <v>0</v>
      </c>
      <c r="AK30" s="76">
        <f t="shared" ref="AK30" si="45">IF(AE31="",0,AE31)</f>
        <v>0</v>
      </c>
    </row>
    <row r="31" spans="1:37" ht="14.4" customHeight="1" thickBot="1" x14ac:dyDescent="0.35">
      <c r="A31" s="137"/>
      <c r="B31" s="140"/>
      <c r="C31" s="143"/>
      <c r="D31" s="146"/>
      <c r="E31" s="146"/>
      <c r="F31" s="23"/>
      <c r="G31" s="47"/>
      <c r="H31" s="57">
        <f t="shared" si="0"/>
        <v>0</v>
      </c>
      <c r="I31" s="24"/>
      <c r="J31" s="152"/>
      <c r="K31" s="152"/>
      <c r="L31" s="152"/>
      <c r="M31" s="131"/>
      <c r="N31" s="131"/>
      <c r="O31" s="131"/>
      <c r="P31" s="134"/>
      <c r="Q31" s="89"/>
      <c r="R31" s="89"/>
      <c r="S31" s="62" t="str">
        <f>IF(OR(Q30=0,R30=0),"",R30-Q30)</f>
        <v/>
      </c>
      <c r="T31" s="91"/>
      <c r="U31" s="93"/>
      <c r="V31" s="14"/>
      <c r="W31" s="107"/>
      <c r="X31" s="96"/>
      <c r="Y31" s="96"/>
      <c r="Z31" s="78" t="str">
        <f>IF(AND(Z30="",AA30=""),"",IF($AB$5&gt;=(Z30+AA30),(Z30*5)-(AA30*5),"Погрешан унос података"))</f>
        <v/>
      </c>
      <c r="AA31" s="79"/>
      <c r="AB31" s="82" t="str">
        <f>IF(AND(AB30="",AC30=""),"",IF($AD$5=(AB30+AC30),(AB30*20)-(AC30*5),"Погрешан унос података"))</f>
        <v/>
      </c>
      <c r="AC31" s="83"/>
      <c r="AD31" s="156" t="str">
        <f>IF(AD30="","",IF($AF$5&gt;=AD30,AD30*10,"Погрешан унос"))</f>
        <v/>
      </c>
      <c r="AE31" s="86" t="str">
        <f>IF(AE30="","",AE30*-5)</f>
        <v/>
      </c>
      <c r="AF31" s="99"/>
      <c r="AG31" s="101"/>
      <c r="AH31" s="102"/>
      <c r="AI31" s="76"/>
      <c r="AJ31" s="76"/>
      <c r="AK31" s="76"/>
    </row>
    <row r="32" spans="1:37" s="10" customFormat="1" ht="15" customHeight="1" thickBot="1" x14ac:dyDescent="0.35">
      <c r="A32" s="138"/>
      <c r="B32" s="141"/>
      <c r="C32" s="144"/>
      <c r="D32" s="147"/>
      <c r="E32" s="159"/>
      <c r="F32" s="19"/>
      <c r="G32" s="48"/>
      <c r="H32" s="57">
        <f t="shared" si="0"/>
        <v>0</v>
      </c>
      <c r="I32" s="20"/>
      <c r="J32" s="153"/>
      <c r="K32" s="153"/>
      <c r="L32" s="153"/>
      <c r="M32" s="132"/>
      <c r="N32" s="132"/>
      <c r="O32" s="132"/>
      <c r="P32" s="135"/>
      <c r="Q32" s="87"/>
      <c r="R32" s="87"/>
      <c r="S32" s="63" t="str">
        <f>IF(S31="","",S31/86400)</f>
        <v/>
      </c>
      <c r="T32" s="64" t="str">
        <f>S32</f>
        <v/>
      </c>
      <c r="U32" s="94"/>
      <c r="V32" s="7" t="str">
        <f>IF(V31="","",V31*50)</f>
        <v/>
      </c>
      <c r="W32" s="108"/>
      <c r="X32" s="97"/>
      <c r="Y32" s="97"/>
      <c r="Z32" s="80"/>
      <c r="AA32" s="81"/>
      <c r="AB32" s="84"/>
      <c r="AC32" s="85"/>
      <c r="AD32" s="157"/>
      <c r="AE32" s="87"/>
      <c r="AF32" s="100"/>
      <c r="AG32" s="101"/>
      <c r="AH32" s="103"/>
      <c r="AI32" s="77"/>
      <c r="AJ32" s="77"/>
      <c r="AK32" s="77"/>
    </row>
    <row r="33" spans="1:37" s="11" customFormat="1" ht="14.4" customHeight="1" thickBot="1" x14ac:dyDescent="0.35">
      <c r="A33" s="136" t="str">
        <f t="shared" ref="A33" si="46">IF(OR(B33="",B33="DNF",B33="DNS"),B33,IF(OR(C33="VK",C33="DISQ"),C33,IF(AG33&gt;1,AG33,RANK(C33,$C$9:$C$66,0))))</f>
        <v/>
      </c>
      <c r="B33" s="139" t="str">
        <f t="shared" ref="B33" si="47">IF(AND(F33="",F34="",F35=""),"",IF(J33="","DNS",IF(M33="","DNF",IF(OR(S34&gt;$S$8,AF33="DISQ"),"DISQ",V35+W33+X33+Y33))))</f>
        <v/>
      </c>
      <c r="C33" s="142" t="str">
        <f>IF(OR(AND(B33="DISQ",AF33="VK"),AF33="VK",F35=""),"VK",B33)</f>
        <v>VK</v>
      </c>
      <c r="D33" s="145"/>
      <c r="E33" s="145"/>
      <c r="F33" s="15"/>
      <c r="G33" s="46"/>
      <c r="H33" s="57">
        <f t="shared" si="0"/>
        <v>0</v>
      </c>
      <c r="I33" s="16"/>
      <c r="J33" s="151"/>
      <c r="K33" s="151"/>
      <c r="L33" s="151"/>
      <c r="M33" s="130"/>
      <c r="N33" s="130"/>
      <c r="O33" s="130"/>
      <c r="P33" s="133"/>
      <c r="Q33" s="88">
        <f>+(J33*3600)+(K33*60)+L33+P33</f>
        <v>0</v>
      </c>
      <c r="R33" s="88">
        <f>+(M33*3600)+(N33*60)+O33</f>
        <v>0</v>
      </c>
      <c r="S33" s="61"/>
      <c r="T33" s="90" t="str">
        <f>IF(S34="","",IF(S34&lt;=$S$8,"УСПЕШНО","Прекорачење времена"))</f>
        <v/>
      </c>
      <c r="U33" s="92" t="str">
        <f t="shared" si="41"/>
        <v/>
      </c>
      <c r="V33" s="5" t="str">
        <f>IF(V35="","",IF(AND(V34=$Z$5),"УСПЕШНО",IF(AND(V34&lt;$Z$5),"Недостају све КТ")))</f>
        <v/>
      </c>
      <c r="W33" s="106" t="str">
        <f>IF(F33="","",IF(U33="",0,MIN($U$9:$U$66)/U33*100))</f>
        <v/>
      </c>
      <c r="X33" s="95" t="str">
        <f>IF(F33="","",(SUM(H33:H35)))</f>
        <v/>
      </c>
      <c r="Y33" s="95" t="str">
        <f>IF(F33="","",AH33+AI33+AJ33+AK33)</f>
        <v/>
      </c>
      <c r="Z33" s="26"/>
      <c r="AA33" s="27"/>
      <c r="AB33" s="28"/>
      <c r="AC33" s="27"/>
      <c r="AD33" s="28"/>
      <c r="AE33" s="27"/>
      <c r="AF33" s="98"/>
      <c r="AG33" s="101"/>
      <c r="AH33" s="102">
        <f t="shared" ref="AH33" si="48">IF(Z34="",0,Z34)</f>
        <v>0</v>
      </c>
      <c r="AI33" s="76">
        <f t="shared" ref="AI33" si="49">IF(AB34="",0,AB34)</f>
        <v>0</v>
      </c>
      <c r="AJ33" s="76">
        <f t="shared" ref="AJ33" si="50">IF(AD34="",0,AD34)</f>
        <v>0</v>
      </c>
      <c r="AK33" s="76">
        <f t="shared" ref="AK33" si="51">IF(AE34="",0,AE34)</f>
        <v>0</v>
      </c>
    </row>
    <row r="34" spans="1:37" ht="14.4" customHeight="1" thickBot="1" x14ac:dyDescent="0.35">
      <c r="A34" s="137"/>
      <c r="B34" s="140"/>
      <c r="C34" s="143"/>
      <c r="D34" s="146"/>
      <c r="E34" s="146"/>
      <c r="F34" s="23"/>
      <c r="G34" s="47"/>
      <c r="H34" s="57">
        <f t="shared" si="0"/>
        <v>0</v>
      </c>
      <c r="I34" s="24"/>
      <c r="J34" s="152"/>
      <c r="K34" s="152"/>
      <c r="L34" s="152"/>
      <c r="M34" s="131"/>
      <c r="N34" s="131"/>
      <c r="O34" s="131"/>
      <c r="P34" s="134"/>
      <c r="Q34" s="89"/>
      <c r="R34" s="89"/>
      <c r="S34" s="62" t="str">
        <f>IF(OR(Q33=0,R33=0),"",R33-Q33)</f>
        <v/>
      </c>
      <c r="T34" s="91"/>
      <c r="U34" s="93"/>
      <c r="V34" s="14"/>
      <c r="W34" s="107"/>
      <c r="X34" s="96"/>
      <c r="Y34" s="96"/>
      <c r="Z34" s="78" t="str">
        <f>IF(AND(Z33="",AA33=""),"",IF($AB$5&gt;=(Z33+AA33),(Z33*5)-(AA33*5),"Погрешан унос података"))</f>
        <v/>
      </c>
      <c r="AA34" s="79"/>
      <c r="AB34" s="82" t="str">
        <f>IF(AND(AB33="",AC33=""),"",IF($AD$5=(AB33+AC33),(AB33*20)-(AC33*5),"Погрешан унос података"))</f>
        <v/>
      </c>
      <c r="AC34" s="83"/>
      <c r="AD34" s="156" t="str">
        <f>IF(AD33="","",IF($AF$5&gt;=AD33,AD33*10,"Погрешан унос"))</f>
        <v/>
      </c>
      <c r="AE34" s="86" t="str">
        <f>IF(AE33="","",AE33*-5)</f>
        <v/>
      </c>
      <c r="AF34" s="99"/>
      <c r="AG34" s="101"/>
      <c r="AH34" s="102"/>
      <c r="AI34" s="76"/>
      <c r="AJ34" s="76"/>
      <c r="AK34" s="76"/>
    </row>
    <row r="35" spans="1:37" s="10" customFormat="1" ht="15" customHeight="1" thickBot="1" x14ac:dyDescent="0.35">
      <c r="A35" s="138"/>
      <c r="B35" s="141"/>
      <c r="C35" s="144"/>
      <c r="D35" s="147"/>
      <c r="E35" s="159"/>
      <c r="F35" s="19"/>
      <c r="G35" s="48"/>
      <c r="H35" s="57">
        <f t="shared" si="0"/>
        <v>0</v>
      </c>
      <c r="I35" s="20"/>
      <c r="J35" s="153"/>
      <c r="K35" s="153"/>
      <c r="L35" s="153"/>
      <c r="M35" s="132"/>
      <c r="N35" s="132"/>
      <c r="O35" s="132"/>
      <c r="P35" s="135"/>
      <c r="Q35" s="87"/>
      <c r="R35" s="87"/>
      <c r="S35" s="63" t="str">
        <f>IF(S34="","",S34/86400)</f>
        <v/>
      </c>
      <c r="T35" s="6" t="str">
        <f>IF(OR(Q33=0,R33=0),"",R33-Q33)</f>
        <v/>
      </c>
      <c r="U35" s="94"/>
      <c r="V35" s="7" t="str">
        <f>IF(V34="","",V34*50)</f>
        <v/>
      </c>
      <c r="W35" s="108"/>
      <c r="X35" s="97"/>
      <c r="Y35" s="97"/>
      <c r="Z35" s="80"/>
      <c r="AA35" s="81"/>
      <c r="AB35" s="84"/>
      <c r="AC35" s="85"/>
      <c r="AD35" s="157"/>
      <c r="AE35" s="87"/>
      <c r="AF35" s="100"/>
      <c r="AG35" s="101"/>
      <c r="AH35" s="103"/>
      <c r="AI35" s="77"/>
      <c r="AJ35" s="77"/>
      <c r="AK35" s="77"/>
    </row>
    <row r="36" spans="1:37" s="11" customFormat="1" ht="14.4" customHeight="1" thickBot="1" x14ac:dyDescent="0.35">
      <c r="A36" s="136" t="str">
        <f t="shared" ref="A36" si="52">IF(OR(B36="",B36="DNF",B36="DNS"),B36,IF(OR(C36="VK",C36="DISQ"),C36,IF(AG36&gt;1,AG36,RANK(C36,$C$9:$C$66,0))))</f>
        <v/>
      </c>
      <c r="B36" s="139" t="str">
        <f t="shared" ref="B36" si="53">IF(AND(F36="",F37="",F38=""),"",IF(J36="","DNS",IF(M36="","DNF",IF(OR(S37&gt;$S$8,AF36="DISQ"),"DISQ",V38+W36+X36+Y36))))</f>
        <v/>
      </c>
      <c r="C36" s="142" t="str">
        <f>IF(OR(AND(B36="DISQ",AF36="VK"),AF36="VK",F38=""),"VK",B36)</f>
        <v>VK</v>
      </c>
      <c r="D36" s="145"/>
      <c r="E36" s="145"/>
      <c r="F36" s="15"/>
      <c r="G36" s="46"/>
      <c r="H36" s="57">
        <f t="shared" si="0"/>
        <v>0</v>
      </c>
      <c r="I36" s="16"/>
      <c r="J36" s="151"/>
      <c r="K36" s="151"/>
      <c r="L36" s="151"/>
      <c r="M36" s="130"/>
      <c r="N36" s="130"/>
      <c r="O36" s="130"/>
      <c r="P36" s="133"/>
      <c r="Q36" s="88">
        <f>+(J36*3600)+(K36*60)+L36+P36</f>
        <v>0</v>
      </c>
      <c r="R36" s="88">
        <f>+(M36*3600)+(N36*60)+O36</f>
        <v>0</v>
      </c>
      <c r="S36" s="61"/>
      <c r="T36" s="90" t="str">
        <f>IF(S37="","",IF(S37&lt;=$S$8,"УСПЕШНО","Прекорачење времена"))</f>
        <v/>
      </c>
      <c r="U36" s="92" t="str">
        <f t="shared" si="41"/>
        <v/>
      </c>
      <c r="V36" s="5" t="str">
        <f>IF(V38="","",IF(AND(V37=$Z$5),"УСПЕШНО",IF(AND(V37&lt;$Z$5),"Недостају све КТ")))</f>
        <v/>
      </c>
      <c r="W36" s="106" t="str">
        <f>IF(F36="","",IF(U36="",0,MIN($U$9:$U$66)/U36*100))</f>
        <v/>
      </c>
      <c r="X36" s="95" t="str">
        <f>IF(F36="","",(SUM(H36:H38)))</f>
        <v/>
      </c>
      <c r="Y36" s="95" t="str">
        <f>IF(F36="","",AH36+AI36+AJ36+AK36)</f>
        <v/>
      </c>
      <c r="Z36" s="26"/>
      <c r="AA36" s="27"/>
      <c r="AB36" s="28"/>
      <c r="AC36" s="27"/>
      <c r="AD36" s="28"/>
      <c r="AE36" s="27"/>
      <c r="AF36" s="98"/>
      <c r="AG36" s="101"/>
      <c r="AH36" s="102">
        <f t="shared" ref="AH36" si="54">IF(Z37="",0,Z37)</f>
        <v>0</v>
      </c>
      <c r="AI36" s="76">
        <f t="shared" ref="AI36" si="55">IF(AB37="",0,AB37)</f>
        <v>0</v>
      </c>
      <c r="AJ36" s="76">
        <f t="shared" ref="AJ36" si="56">IF(AD37="",0,AD37)</f>
        <v>0</v>
      </c>
      <c r="AK36" s="76">
        <f t="shared" ref="AK36" si="57">IF(AE37="",0,AE37)</f>
        <v>0</v>
      </c>
    </row>
    <row r="37" spans="1:37" ht="14.4" customHeight="1" thickBot="1" x14ac:dyDescent="0.35">
      <c r="A37" s="137"/>
      <c r="B37" s="140"/>
      <c r="C37" s="143"/>
      <c r="D37" s="146"/>
      <c r="E37" s="146"/>
      <c r="F37" s="23"/>
      <c r="G37" s="47"/>
      <c r="H37" s="57">
        <f t="shared" si="0"/>
        <v>0</v>
      </c>
      <c r="I37" s="24"/>
      <c r="J37" s="152"/>
      <c r="K37" s="152"/>
      <c r="L37" s="152"/>
      <c r="M37" s="131"/>
      <c r="N37" s="131"/>
      <c r="O37" s="131"/>
      <c r="P37" s="134"/>
      <c r="Q37" s="89"/>
      <c r="R37" s="89"/>
      <c r="S37" s="62" t="str">
        <f>IF(OR(Q36=0,R36=0),"",R36-Q36)</f>
        <v/>
      </c>
      <c r="T37" s="91"/>
      <c r="U37" s="93"/>
      <c r="V37" s="14"/>
      <c r="W37" s="107"/>
      <c r="X37" s="96"/>
      <c r="Y37" s="96"/>
      <c r="Z37" s="78" t="str">
        <f>IF(AND(Z36="",AA36=""),"",IF($AB$5&gt;=(Z36+AA36),(Z36*5)-(AA36*5),"Погрешан унос података"))</f>
        <v/>
      </c>
      <c r="AA37" s="79"/>
      <c r="AB37" s="82" t="str">
        <f>IF(AND(AB36="",AC36=""),"",IF($AD$5=(AB36+AC36),(AB36*20)-(AC36*5),"Погрешан унос података"))</f>
        <v/>
      </c>
      <c r="AC37" s="83"/>
      <c r="AD37" s="156" t="str">
        <f>IF(AD36="","",IF($AF$5&gt;=AD36,AD36*10,"Погрешан унос"))</f>
        <v/>
      </c>
      <c r="AE37" s="86" t="str">
        <f>IF(AE36="","",AE36*-5)</f>
        <v/>
      </c>
      <c r="AF37" s="99"/>
      <c r="AG37" s="101"/>
      <c r="AH37" s="102"/>
      <c r="AI37" s="76"/>
      <c r="AJ37" s="76"/>
      <c r="AK37" s="76"/>
    </row>
    <row r="38" spans="1:37" s="10" customFormat="1" ht="15" customHeight="1" thickBot="1" x14ac:dyDescent="0.35">
      <c r="A38" s="138"/>
      <c r="B38" s="141"/>
      <c r="C38" s="144"/>
      <c r="D38" s="147"/>
      <c r="E38" s="159"/>
      <c r="F38" s="19"/>
      <c r="G38" s="48"/>
      <c r="H38" s="57">
        <f t="shared" si="0"/>
        <v>0</v>
      </c>
      <c r="I38" s="20"/>
      <c r="J38" s="153"/>
      <c r="K38" s="153"/>
      <c r="L38" s="153"/>
      <c r="M38" s="132"/>
      <c r="N38" s="132"/>
      <c r="O38" s="132"/>
      <c r="P38" s="135"/>
      <c r="Q38" s="87"/>
      <c r="R38" s="87"/>
      <c r="S38" s="63" t="str">
        <f>IF(S37="","",S37/86400)</f>
        <v/>
      </c>
      <c r="T38" s="6" t="str">
        <f>IF(OR(Q36=0,R36=0),"",R36-Q36)</f>
        <v/>
      </c>
      <c r="U38" s="94"/>
      <c r="V38" s="7" t="str">
        <f>IF(V37="","",V37*50)</f>
        <v/>
      </c>
      <c r="W38" s="108"/>
      <c r="X38" s="97"/>
      <c r="Y38" s="97"/>
      <c r="Z38" s="80"/>
      <c r="AA38" s="81"/>
      <c r="AB38" s="84"/>
      <c r="AC38" s="85"/>
      <c r="AD38" s="157"/>
      <c r="AE38" s="87"/>
      <c r="AF38" s="100"/>
      <c r="AG38" s="101"/>
      <c r="AH38" s="103"/>
      <c r="AI38" s="77"/>
      <c r="AJ38" s="77"/>
      <c r="AK38" s="77"/>
    </row>
    <row r="39" spans="1:37" s="11" customFormat="1" ht="14.4" customHeight="1" thickBot="1" x14ac:dyDescent="0.35">
      <c r="A39" s="136" t="str">
        <f t="shared" ref="A39" si="58">IF(OR(B39="",B39="DNF",B39="DNS"),B39,IF(OR(C39="VK",C39="DISQ"),C39,IF(AG39&gt;1,AG39,RANK(C39,$C$9:$C$66,0))))</f>
        <v/>
      </c>
      <c r="B39" s="139" t="str">
        <f t="shared" ref="B39" si="59">IF(AND(F39="",F40="",F41=""),"",IF(J39="","DNS",IF(M39="","DNF",IF(OR(S40&gt;$S$8,AF39="DISQ"),"DISQ",V41+W39+X39+Y39))))</f>
        <v/>
      </c>
      <c r="C39" s="142" t="str">
        <f>IF(OR(AND(B39="DISQ",AF39="VK"),AF39="VK",F41=""),"VK",B39)</f>
        <v>VK</v>
      </c>
      <c r="D39" s="145"/>
      <c r="E39" s="145"/>
      <c r="F39" s="15"/>
      <c r="G39" s="46"/>
      <c r="H39" s="57">
        <f t="shared" si="0"/>
        <v>0</v>
      </c>
      <c r="I39" s="16"/>
      <c r="J39" s="151"/>
      <c r="K39" s="151"/>
      <c r="L39" s="151"/>
      <c r="M39" s="130"/>
      <c r="N39" s="130"/>
      <c r="O39" s="130"/>
      <c r="P39" s="133"/>
      <c r="Q39" s="88">
        <f>+(J39*3600)+(K39*60)+L39+P39</f>
        <v>0</v>
      </c>
      <c r="R39" s="88">
        <f>+(M39*3600)+(N39*60)+O39</f>
        <v>0</v>
      </c>
      <c r="S39" s="61"/>
      <c r="T39" s="90" t="str">
        <f>IF(S40="","",IF(S40&lt;=$S$8,"УСПЕШНО","Прекорачење времена"))</f>
        <v/>
      </c>
      <c r="U39" s="92" t="str">
        <f t="shared" si="41"/>
        <v/>
      </c>
      <c r="V39" s="5" t="str">
        <f>IF(V41="","",IF(AND(V40=$Z$5),"УСПЕШНО",IF(AND(V40&lt;$Z$5),"Недостају све КТ")))</f>
        <v/>
      </c>
      <c r="W39" s="106" t="str">
        <f>IF(F39="","",IF(U39="",0,MIN($U$9:$U$66)/U39*100))</f>
        <v/>
      </c>
      <c r="X39" s="95" t="str">
        <f>IF(F39="","",(SUM(H39:H41)))</f>
        <v/>
      </c>
      <c r="Y39" s="95" t="str">
        <f>IF(F39="","",AH39+AI39+AJ39+AK39)</f>
        <v/>
      </c>
      <c r="Z39" s="26"/>
      <c r="AA39" s="27"/>
      <c r="AB39" s="28"/>
      <c r="AC39" s="27"/>
      <c r="AD39" s="28"/>
      <c r="AE39" s="27"/>
      <c r="AF39" s="98"/>
      <c r="AG39" s="101"/>
      <c r="AH39" s="102">
        <f t="shared" ref="AH39" si="60">IF(Z40="",0,Z40)</f>
        <v>0</v>
      </c>
      <c r="AI39" s="76">
        <f t="shared" ref="AI39" si="61">IF(AB40="",0,AB40)</f>
        <v>0</v>
      </c>
      <c r="AJ39" s="76">
        <f t="shared" ref="AJ39" si="62">IF(AD40="",0,AD40)</f>
        <v>0</v>
      </c>
      <c r="AK39" s="76">
        <f t="shared" ref="AK39" si="63">IF(AE40="",0,AE40)</f>
        <v>0</v>
      </c>
    </row>
    <row r="40" spans="1:37" ht="14.4" customHeight="1" thickBot="1" x14ac:dyDescent="0.35">
      <c r="A40" s="137"/>
      <c r="B40" s="140"/>
      <c r="C40" s="143"/>
      <c r="D40" s="146"/>
      <c r="E40" s="146"/>
      <c r="F40" s="23"/>
      <c r="G40" s="47"/>
      <c r="H40" s="57">
        <f t="shared" si="0"/>
        <v>0</v>
      </c>
      <c r="I40" s="24"/>
      <c r="J40" s="152"/>
      <c r="K40" s="152"/>
      <c r="L40" s="152"/>
      <c r="M40" s="131"/>
      <c r="N40" s="131"/>
      <c r="O40" s="131"/>
      <c r="P40" s="134"/>
      <c r="Q40" s="89"/>
      <c r="R40" s="89"/>
      <c r="S40" s="62" t="str">
        <f>IF(OR(Q39=0,R39=0),"",R39-Q39)</f>
        <v/>
      </c>
      <c r="T40" s="91"/>
      <c r="U40" s="93"/>
      <c r="V40" s="14"/>
      <c r="W40" s="107"/>
      <c r="X40" s="96"/>
      <c r="Y40" s="96"/>
      <c r="Z40" s="78" t="str">
        <f>IF(AND(Z39="",AA39=""),"",IF($AB$5&gt;=(Z39+AA39),(Z39*5)-(AA39*5),"Погрешан унос података"))</f>
        <v/>
      </c>
      <c r="AA40" s="79"/>
      <c r="AB40" s="82" t="str">
        <f>IF(AND(AB39="",AC39=""),"",IF($AD$5=(AB39+AC39),(AB39*20)-(AC39*5),"Погрешан унос података"))</f>
        <v/>
      </c>
      <c r="AC40" s="83"/>
      <c r="AD40" s="156" t="str">
        <f>IF(AD39="","",IF($AF$5&gt;=AD39,AD39*10,"Погрешан унос"))</f>
        <v/>
      </c>
      <c r="AE40" s="86" t="str">
        <f>IF(AE39="","",AE39*-5)</f>
        <v/>
      </c>
      <c r="AF40" s="99"/>
      <c r="AG40" s="101"/>
      <c r="AH40" s="102"/>
      <c r="AI40" s="76"/>
      <c r="AJ40" s="76"/>
      <c r="AK40" s="76"/>
    </row>
    <row r="41" spans="1:37" s="10" customFormat="1" ht="15" customHeight="1" thickBot="1" x14ac:dyDescent="0.35">
      <c r="A41" s="138"/>
      <c r="B41" s="141"/>
      <c r="C41" s="144"/>
      <c r="D41" s="159"/>
      <c r="E41" s="159"/>
      <c r="F41" s="19"/>
      <c r="G41" s="48"/>
      <c r="H41" s="57">
        <f t="shared" si="0"/>
        <v>0</v>
      </c>
      <c r="I41" s="20"/>
      <c r="J41" s="153"/>
      <c r="K41" s="153"/>
      <c r="L41" s="153"/>
      <c r="M41" s="132"/>
      <c r="N41" s="132"/>
      <c r="O41" s="132"/>
      <c r="P41" s="135"/>
      <c r="Q41" s="87"/>
      <c r="R41" s="87"/>
      <c r="S41" s="63" t="str">
        <f>IF(S40="","",S40/86400)</f>
        <v/>
      </c>
      <c r="T41" s="6" t="str">
        <f>IF(OR(Q39=0,R39=0),"",R39-Q39)</f>
        <v/>
      </c>
      <c r="U41" s="94"/>
      <c r="V41" s="7" t="str">
        <f>IF(V40="","",V40*50)</f>
        <v/>
      </c>
      <c r="W41" s="108"/>
      <c r="X41" s="97"/>
      <c r="Y41" s="97"/>
      <c r="Z41" s="80"/>
      <c r="AA41" s="81"/>
      <c r="AB41" s="84"/>
      <c r="AC41" s="85"/>
      <c r="AD41" s="157"/>
      <c r="AE41" s="87"/>
      <c r="AF41" s="100"/>
      <c r="AG41" s="101"/>
      <c r="AH41" s="103"/>
      <c r="AI41" s="77"/>
      <c r="AJ41" s="77"/>
      <c r="AK41" s="77"/>
    </row>
    <row r="42" spans="1:37" s="11" customFormat="1" ht="14.4" customHeight="1" thickBot="1" x14ac:dyDescent="0.35">
      <c r="A42" s="136" t="str">
        <f t="shared" ref="A42" si="64">IF(OR(B42="",B42="DNF",B42="DNS"),B42,IF(OR(C42="VK",C42="DISQ"),C42,IF(AG42&gt;1,AG42,RANK(C42,$C$9:$C$66,0))))</f>
        <v/>
      </c>
      <c r="B42" s="139" t="str">
        <f t="shared" ref="B42" si="65">IF(AND(F42="",F43="",F44=""),"",IF(J42="","DNS",IF(M42="","DNF",IF(OR(S43&gt;$S$8,AF42="DISQ"),"DISQ",V44+W42+X42+Y42))))</f>
        <v/>
      </c>
      <c r="C42" s="142" t="str">
        <f>IF(OR(AND(B42="DISQ",AF42="VK"),AF42="VK",F44=""),"VK",B42)</f>
        <v>VK</v>
      </c>
      <c r="D42" s="145"/>
      <c r="E42" s="145"/>
      <c r="F42" s="15"/>
      <c r="G42" s="46"/>
      <c r="H42" s="57">
        <f t="shared" si="0"/>
        <v>0</v>
      </c>
      <c r="I42" s="16"/>
      <c r="J42" s="151"/>
      <c r="K42" s="151"/>
      <c r="L42" s="151"/>
      <c r="M42" s="130"/>
      <c r="N42" s="130"/>
      <c r="O42" s="130"/>
      <c r="P42" s="133"/>
      <c r="Q42" s="88">
        <f>+(J42*3600)+(K42*60)+L42+P42</f>
        <v>0</v>
      </c>
      <c r="R42" s="88">
        <f>+(M42*3600)+(N42*60)+O42</f>
        <v>0</v>
      </c>
      <c r="S42" s="61"/>
      <c r="T42" s="90" t="str">
        <f>IF(S43="","",IF(S43&lt;=$S$8,"УСПЕШНО","Прекорачење времена"))</f>
        <v/>
      </c>
      <c r="U42" s="92" t="str">
        <f t="shared" si="41"/>
        <v/>
      </c>
      <c r="V42" s="5" t="str">
        <f>IF(V44="","",IF(AND(V43=$Z$5),"УСПЕШНО",IF(AND(V43&lt;$Z$5),"Недостају све КТ")))</f>
        <v/>
      </c>
      <c r="W42" s="106" t="str">
        <f>IF(F42="","",IF(U42="",0,MIN($U$9:$U$66)/U42*100))</f>
        <v/>
      </c>
      <c r="X42" s="95" t="str">
        <f>IF(F42="","",(SUM(H42:H44)))</f>
        <v/>
      </c>
      <c r="Y42" s="95" t="str">
        <f>IF(F42="","",AH42+AI42+AJ42+AK42)</f>
        <v/>
      </c>
      <c r="Z42" s="26"/>
      <c r="AA42" s="27"/>
      <c r="AB42" s="28"/>
      <c r="AC42" s="27"/>
      <c r="AD42" s="28"/>
      <c r="AE42" s="27"/>
      <c r="AF42" s="98"/>
      <c r="AG42" s="101"/>
      <c r="AH42" s="102">
        <f t="shared" ref="AH42" si="66">IF(Z43="",0,Z43)</f>
        <v>0</v>
      </c>
      <c r="AI42" s="76">
        <f t="shared" ref="AI42" si="67">IF(AB43="",0,AB43)</f>
        <v>0</v>
      </c>
      <c r="AJ42" s="76">
        <f t="shared" ref="AJ42" si="68">IF(AD43="",0,AD43)</f>
        <v>0</v>
      </c>
      <c r="AK42" s="76">
        <f t="shared" ref="AK42" si="69">IF(AE43="",0,AE43)</f>
        <v>0</v>
      </c>
    </row>
    <row r="43" spans="1:37" ht="14.4" customHeight="1" thickBot="1" x14ac:dyDescent="0.35">
      <c r="A43" s="137"/>
      <c r="B43" s="140"/>
      <c r="C43" s="143"/>
      <c r="D43" s="146"/>
      <c r="E43" s="146"/>
      <c r="F43" s="23"/>
      <c r="G43" s="47"/>
      <c r="H43" s="57">
        <f t="shared" si="0"/>
        <v>0</v>
      </c>
      <c r="I43" s="24"/>
      <c r="J43" s="152"/>
      <c r="K43" s="152"/>
      <c r="L43" s="152"/>
      <c r="M43" s="131"/>
      <c r="N43" s="131"/>
      <c r="O43" s="131"/>
      <c r="P43" s="134"/>
      <c r="Q43" s="89"/>
      <c r="R43" s="89"/>
      <c r="S43" s="62" t="str">
        <f>IF(OR(Q42=0,R42=0),"",R42-Q42)</f>
        <v/>
      </c>
      <c r="T43" s="91"/>
      <c r="U43" s="93"/>
      <c r="V43" s="14"/>
      <c r="W43" s="107"/>
      <c r="X43" s="96"/>
      <c r="Y43" s="96"/>
      <c r="Z43" s="78" t="str">
        <f>IF(AND(Z42="",AA42=""),"",IF($AB$5&gt;=(Z42+AA42),(Z42*5)-(AA42*5),"Погрешан унос података"))</f>
        <v/>
      </c>
      <c r="AA43" s="79"/>
      <c r="AB43" s="82" t="str">
        <f>IF(AND(AB42="",AC42=""),"",IF($AD$5=(AB42+AC42),(AB42*20)-(AC42*5),"Погрешан унос података"))</f>
        <v/>
      </c>
      <c r="AC43" s="83"/>
      <c r="AD43" s="156" t="str">
        <f>IF(AD42="","",IF($AF$5&gt;=AD42,AD42*10,"Погрешан унос"))</f>
        <v/>
      </c>
      <c r="AE43" s="86" t="str">
        <f>IF(AE42="","",AE42*-5)</f>
        <v/>
      </c>
      <c r="AF43" s="99"/>
      <c r="AG43" s="101"/>
      <c r="AH43" s="102"/>
      <c r="AI43" s="76"/>
      <c r="AJ43" s="76"/>
      <c r="AK43" s="76"/>
    </row>
    <row r="44" spans="1:37" s="10" customFormat="1" ht="15" customHeight="1" thickBot="1" x14ac:dyDescent="0.35">
      <c r="A44" s="138"/>
      <c r="B44" s="141"/>
      <c r="C44" s="144"/>
      <c r="D44" s="159"/>
      <c r="E44" s="159"/>
      <c r="F44" s="19"/>
      <c r="G44" s="48"/>
      <c r="H44" s="57">
        <f t="shared" si="0"/>
        <v>0</v>
      </c>
      <c r="I44" s="20"/>
      <c r="J44" s="153"/>
      <c r="K44" s="153"/>
      <c r="L44" s="153"/>
      <c r="M44" s="132"/>
      <c r="N44" s="132"/>
      <c r="O44" s="132"/>
      <c r="P44" s="135"/>
      <c r="Q44" s="87"/>
      <c r="R44" s="87"/>
      <c r="S44" s="63" t="str">
        <f>IF(S43="","",S43/86400)</f>
        <v/>
      </c>
      <c r="T44" s="6" t="str">
        <f>IF(OR(Q42=0,R42=0),"",R42-Q42)</f>
        <v/>
      </c>
      <c r="U44" s="94"/>
      <c r="V44" s="7" t="str">
        <f>IF(V43="","",V43*50)</f>
        <v/>
      </c>
      <c r="W44" s="108"/>
      <c r="X44" s="97"/>
      <c r="Y44" s="97"/>
      <c r="Z44" s="80"/>
      <c r="AA44" s="81"/>
      <c r="AB44" s="84"/>
      <c r="AC44" s="85"/>
      <c r="AD44" s="157"/>
      <c r="AE44" s="87"/>
      <c r="AF44" s="100"/>
      <c r="AG44" s="101"/>
      <c r="AH44" s="103"/>
      <c r="AI44" s="77"/>
      <c r="AJ44" s="77"/>
      <c r="AK44" s="77"/>
    </row>
    <row r="45" spans="1:37" s="11" customFormat="1" ht="14.4" customHeight="1" thickBot="1" x14ac:dyDescent="0.35">
      <c r="A45" s="136" t="str">
        <f t="shared" ref="A45" si="70">IF(OR(B45="",B45="DNF",B45="DNS"),B45,IF(OR(C45="VK",C45="DISQ"),C45,IF(AG45&gt;1,AG45,RANK(C45,$C$9:$C$66,0))))</f>
        <v/>
      </c>
      <c r="B45" s="139" t="str">
        <f t="shared" ref="B45" si="71">IF(AND(F45="",F46="",F47=""),"",IF(J45="","DNS",IF(M45="","DNF",IF(OR(S46&gt;$S$8,AF45="DISQ"),"DISQ",V47+W45+X45+Y45))))</f>
        <v/>
      </c>
      <c r="C45" s="142" t="str">
        <f>IF(OR(AND(B45="DISQ",AF45="VK"),AF45="VK",F47=""),"VK",B45)</f>
        <v>VK</v>
      </c>
      <c r="D45" s="145"/>
      <c r="E45" s="145"/>
      <c r="F45" s="15"/>
      <c r="G45" s="46"/>
      <c r="H45" s="57">
        <f t="shared" si="0"/>
        <v>0</v>
      </c>
      <c r="I45" s="16"/>
      <c r="J45" s="151"/>
      <c r="K45" s="151"/>
      <c r="L45" s="151"/>
      <c r="M45" s="130"/>
      <c r="N45" s="130"/>
      <c r="O45" s="130"/>
      <c r="P45" s="133"/>
      <c r="Q45" s="88">
        <f>+(J45*3600)+(K45*60)+L45+P45</f>
        <v>0</v>
      </c>
      <c r="R45" s="88">
        <f>+(M45*3600)+(N45*60)+O45</f>
        <v>0</v>
      </c>
      <c r="S45" s="61"/>
      <c r="T45" s="90" t="str">
        <f>IF(S46="","",IF(S46&lt;=$S$8,"УСПЕШНО","Прекорачење времена"))</f>
        <v/>
      </c>
      <c r="U45" s="92" t="str">
        <f t="shared" si="41"/>
        <v/>
      </c>
      <c r="V45" s="5" t="str">
        <f>IF(V47="","",IF(AND(V46=$Z$5),"УСПЕШНО",IF(AND(V46&lt;$Z$5),"Недостају све КТ")))</f>
        <v/>
      </c>
      <c r="W45" s="106" t="str">
        <f>IF(F45="","",IF(U45="",0,MIN($U$9:$U$66)/U45*100))</f>
        <v/>
      </c>
      <c r="X45" s="95" t="str">
        <f>IF(F45="","",(SUM(H45:H47)))</f>
        <v/>
      </c>
      <c r="Y45" s="95" t="str">
        <f>IF(F45="","",AH45+AI45+AJ45+AK45)</f>
        <v/>
      </c>
      <c r="Z45" s="26"/>
      <c r="AA45" s="27"/>
      <c r="AB45" s="28"/>
      <c r="AC45" s="27"/>
      <c r="AD45" s="28"/>
      <c r="AE45" s="27"/>
      <c r="AF45" s="98"/>
      <c r="AG45" s="101"/>
      <c r="AH45" s="102">
        <f t="shared" ref="AH45" si="72">IF(Z46="",0,Z46)</f>
        <v>0</v>
      </c>
      <c r="AI45" s="76">
        <f t="shared" ref="AI45" si="73">IF(AB46="",0,AB46)</f>
        <v>0</v>
      </c>
      <c r="AJ45" s="76">
        <f t="shared" ref="AJ45" si="74">IF(AD46="",0,AD46)</f>
        <v>0</v>
      </c>
      <c r="AK45" s="76">
        <f t="shared" ref="AK45" si="75">IF(AE46="",0,AE46)</f>
        <v>0</v>
      </c>
    </row>
    <row r="46" spans="1:37" ht="14.4" customHeight="1" thickBot="1" x14ac:dyDescent="0.35">
      <c r="A46" s="137"/>
      <c r="B46" s="140"/>
      <c r="C46" s="143"/>
      <c r="D46" s="146"/>
      <c r="E46" s="146"/>
      <c r="F46" s="23"/>
      <c r="G46" s="47"/>
      <c r="H46" s="57">
        <f t="shared" si="0"/>
        <v>0</v>
      </c>
      <c r="I46" s="24"/>
      <c r="J46" s="152"/>
      <c r="K46" s="152"/>
      <c r="L46" s="152"/>
      <c r="M46" s="131"/>
      <c r="N46" s="131"/>
      <c r="O46" s="131"/>
      <c r="P46" s="134"/>
      <c r="Q46" s="89"/>
      <c r="R46" s="89"/>
      <c r="S46" s="62" t="str">
        <f>IF(OR(Q45=0,R45=0),"",R45-Q45)</f>
        <v/>
      </c>
      <c r="T46" s="91"/>
      <c r="U46" s="93"/>
      <c r="V46" s="14"/>
      <c r="W46" s="107"/>
      <c r="X46" s="96"/>
      <c r="Y46" s="96"/>
      <c r="Z46" s="78" t="str">
        <f>IF(AND(Z45="",AA45=""),"",IF($AB$5&gt;=(Z45+AA45),(Z45*5)-(AA45*5),"Погрешан унос података"))</f>
        <v/>
      </c>
      <c r="AA46" s="79"/>
      <c r="AB46" s="82" t="str">
        <f>IF(AND(AB45="",AC45=""),"",IF($AD$5=(AB45+AC45),(AB45*20)-(AC45*5),"Погрешан унос података"))</f>
        <v/>
      </c>
      <c r="AC46" s="83"/>
      <c r="AD46" s="156" t="str">
        <f>IF(AD45="","",IF($AF$5&gt;=AD45,AD45*10,"Погрешан унос"))</f>
        <v/>
      </c>
      <c r="AE46" s="86" t="str">
        <f>IF(AE45="","",AE45*-5)</f>
        <v/>
      </c>
      <c r="AF46" s="99"/>
      <c r="AG46" s="101"/>
      <c r="AH46" s="102"/>
      <c r="AI46" s="76"/>
      <c r="AJ46" s="76"/>
      <c r="AK46" s="76"/>
    </row>
    <row r="47" spans="1:37" s="10" customFormat="1" ht="15" customHeight="1" thickBot="1" x14ac:dyDescent="0.35">
      <c r="A47" s="138"/>
      <c r="B47" s="141"/>
      <c r="C47" s="144"/>
      <c r="D47" s="159"/>
      <c r="E47" s="159"/>
      <c r="F47" s="19"/>
      <c r="G47" s="48"/>
      <c r="H47" s="57">
        <f t="shared" si="0"/>
        <v>0</v>
      </c>
      <c r="I47" s="20"/>
      <c r="J47" s="153"/>
      <c r="K47" s="153"/>
      <c r="L47" s="153"/>
      <c r="M47" s="132"/>
      <c r="N47" s="132"/>
      <c r="O47" s="132"/>
      <c r="P47" s="135"/>
      <c r="Q47" s="87"/>
      <c r="R47" s="87"/>
      <c r="S47" s="63" t="str">
        <f>IF(S46="","",S46/86400)</f>
        <v/>
      </c>
      <c r="T47" s="6" t="str">
        <f>IF(OR(Q45=0,R45=0),"",R45-Q45)</f>
        <v/>
      </c>
      <c r="U47" s="94"/>
      <c r="V47" s="7" t="str">
        <f>IF(V46="","",V46*50)</f>
        <v/>
      </c>
      <c r="W47" s="108"/>
      <c r="X47" s="97"/>
      <c r="Y47" s="97"/>
      <c r="Z47" s="80"/>
      <c r="AA47" s="81"/>
      <c r="AB47" s="84"/>
      <c r="AC47" s="85"/>
      <c r="AD47" s="157"/>
      <c r="AE47" s="87"/>
      <c r="AF47" s="100"/>
      <c r="AG47" s="101"/>
      <c r="AH47" s="103"/>
      <c r="AI47" s="77"/>
      <c r="AJ47" s="77"/>
      <c r="AK47" s="77"/>
    </row>
    <row r="48" spans="1:37" s="11" customFormat="1" ht="14.4" customHeight="1" thickBot="1" x14ac:dyDescent="0.35">
      <c r="A48" s="136" t="str">
        <f t="shared" ref="A48" si="76">IF(OR(B48="",B48="DNF",B48="DNS"),B48,IF(OR(C48="VK",C48="DISQ"),C48,IF(AG48&gt;1,AG48,RANK(C48,$C$9:$C$66,0))))</f>
        <v/>
      </c>
      <c r="B48" s="139" t="str">
        <f t="shared" ref="B48" si="77">IF(AND(F48="",F49="",F50=""),"",IF(J48="","DNS",IF(M48="","DNF",IF(OR(S49&gt;$S$8,AF48="DISQ"),"DISQ",V50+W48+X48+Y48))))</f>
        <v/>
      </c>
      <c r="C48" s="142" t="str">
        <f>IF(OR(AND(B48="DISQ",AF48="VK"),AF48="VK",F50=""),"VK",B48)</f>
        <v>VK</v>
      </c>
      <c r="D48" s="145"/>
      <c r="E48" s="145"/>
      <c r="F48" s="15"/>
      <c r="G48" s="46"/>
      <c r="H48" s="57">
        <f t="shared" si="0"/>
        <v>0</v>
      </c>
      <c r="I48" s="16"/>
      <c r="J48" s="151"/>
      <c r="K48" s="151"/>
      <c r="L48" s="151"/>
      <c r="M48" s="130"/>
      <c r="N48" s="130"/>
      <c r="O48" s="130"/>
      <c r="P48" s="133"/>
      <c r="Q48" s="88">
        <f>+(J48*3600)+(K48*60)+L48+P48</f>
        <v>0</v>
      </c>
      <c r="R48" s="88">
        <f>+(M48*3600)+(N48*60)+O48</f>
        <v>0</v>
      </c>
      <c r="S48" s="61"/>
      <c r="T48" s="90" t="str">
        <f>IF(S49="","",IF(S49&lt;=$S$8,"УСПЕШНО","Прекорачење времена"))</f>
        <v/>
      </c>
      <c r="U48" s="92" t="str">
        <f t="shared" si="41"/>
        <v/>
      </c>
      <c r="V48" s="5" t="str">
        <f>IF(V50="","",IF(AND(V49=$Z$5),"УСПЕШНО",IF(AND(V49&lt;$Z$5),"Недостају све КТ")))</f>
        <v/>
      </c>
      <c r="W48" s="106" t="str">
        <f>IF(F48="","",IF(U48="",0,MIN($U$9:$U$66)/U48*100))</f>
        <v/>
      </c>
      <c r="X48" s="95" t="str">
        <f>IF(F48="","",(SUM(H48:H50)))</f>
        <v/>
      </c>
      <c r="Y48" s="95" t="str">
        <f>IF(F48="","",AH48+AI48+AJ48+AK48)</f>
        <v/>
      </c>
      <c r="Z48" s="26"/>
      <c r="AA48" s="27"/>
      <c r="AB48" s="28"/>
      <c r="AC48" s="27"/>
      <c r="AD48" s="28"/>
      <c r="AE48" s="27"/>
      <c r="AF48" s="98"/>
      <c r="AG48" s="101"/>
      <c r="AH48" s="102">
        <f t="shared" ref="AH48" si="78">IF(Z49="",0,Z49)</f>
        <v>0</v>
      </c>
      <c r="AI48" s="76">
        <f t="shared" ref="AI48" si="79">IF(AB49="",0,AB49)</f>
        <v>0</v>
      </c>
      <c r="AJ48" s="76">
        <f t="shared" ref="AJ48" si="80">IF(AD49="",0,AD49)</f>
        <v>0</v>
      </c>
      <c r="AK48" s="76">
        <f t="shared" ref="AK48" si="81">IF(AE49="",0,AE49)</f>
        <v>0</v>
      </c>
    </row>
    <row r="49" spans="1:37" ht="14.4" customHeight="1" thickBot="1" x14ac:dyDescent="0.35">
      <c r="A49" s="137"/>
      <c r="B49" s="140"/>
      <c r="C49" s="143"/>
      <c r="D49" s="146"/>
      <c r="E49" s="146"/>
      <c r="F49" s="23"/>
      <c r="G49" s="47"/>
      <c r="H49" s="57">
        <f t="shared" si="0"/>
        <v>0</v>
      </c>
      <c r="I49" s="24"/>
      <c r="J49" s="152"/>
      <c r="K49" s="152"/>
      <c r="L49" s="152"/>
      <c r="M49" s="131"/>
      <c r="N49" s="131"/>
      <c r="O49" s="131"/>
      <c r="P49" s="134"/>
      <c r="Q49" s="89"/>
      <c r="R49" s="89"/>
      <c r="S49" s="62" t="str">
        <f>IF(OR(Q48=0,R48=0),"",R48-Q48)</f>
        <v/>
      </c>
      <c r="T49" s="91"/>
      <c r="U49" s="93"/>
      <c r="V49" s="14"/>
      <c r="W49" s="107"/>
      <c r="X49" s="96"/>
      <c r="Y49" s="96"/>
      <c r="Z49" s="78" t="str">
        <f>IF(AND(Z48="",AA48=""),"",IF($AB$5&gt;=(Z48+AA48),(Z48*5)-(AA48*5),"Погрешан унос података"))</f>
        <v/>
      </c>
      <c r="AA49" s="79"/>
      <c r="AB49" s="82" t="str">
        <f>IF(AND(AB48="",AC48=""),"",IF($AD$5=(AB48+AC48),(AB48*20)-(AC48*5),"Погрешан унос података"))</f>
        <v/>
      </c>
      <c r="AC49" s="83"/>
      <c r="AD49" s="156" t="str">
        <f>IF(AD48="","",IF($AF$5&gt;=AD48,AD48*10,"Погрешан унос"))</f>
        <v/>
      </c>
      <c r="AE49" s="86" t="str">
        <f>IF(AE48="","",AE48*-5)</f>
        <v/>
      </c>
      <c r="AF49" s="99"/>
      <c r="AG49" s="101"/>
      <c r="AH49" s="102"/>
      <c r="AI49" s="76"/>
      <c r="AJ49" s="76"/>
      <c r="AK49" s="76"/>
    </row>
    <row r="50" spans="1:37" s="10" customFormat="1" ht="15" customHeight="1" thickBot="1" x14ac:dyDescent="0.35">
      <c r="A50" s="138"/>
      <c r="B50" s="141"/>
      <c r="C50" s="144"/>
      <c r="D50" s="159"/>
      <c r="E50" s="159"/>
      <c r="F50" s="19"/>
      <c r="G50" s="48"/>
      <c r="H50" s="57">
        <f t="shared" si="0"/>
        <v>0</v>
      </c>
      <c r="I50" s="20"/>
      <c r="J50" s="153"/>
      <c r="K50" s="153"/>
      <c r="L50" s="153"/>
      <c r="M50" s="132"/>
      <c r="N50" s="132"/>
      <c r="O50" s="132"/>
      <c r="P50" s="135"/>
      <c r="Q50" s="87"/>
      <c r="R50" s="87"/>
      <c r="S50" s="63" t="str">
        <f>IF(S49="","",S49/86400)</f>
        <v/>
      </c>
      <c r="T50" s="6" t="str">
        <f>IF(OR(Q48=0,R48=0),"",R48-Q48)</f>
        <v/>
      </c>
      <c r="U50" s="94"/>
      <c r="V50" s="7" t="str">
        <f>IF(V49="","",V49*50)</f>
        <v/>
      </c>
      <c r="W50" s="108"/>
      <c r="X50" s="97"/>
      <c r="Y50" s="97"/>
      <c r="Z50" s="80"/>
      <c r="AA50" s="81"/>
      <c r="AB50" s="84"/>
      <c r="AC50" s="85"/>
      <c r="AD50" s="157"/>
      <c r="AE50" s="87"/>
      <c r="AF50" s="100"/>
      <c r="AG50" s="101"/>
      <c r="AH50" s="103"/>
      <c r="AI50" s="77"/>
      <c r="AJ50" s="77"/>
      <c r="AK50" s="77"/>
    </row>
    <row r="51" spans="1:37" s="11" customFormat="1" ht="14.4" customHeight="1" thickBot="1" x14ac:dyDescent="0.35">
      <c r="A51" s="136" t="str">
        <f t="shared" ref="A51" si="82">IF(OR(B51="",B51="DNF",B51="DNS"),B51,IF(OR(C51="VK",C51="DISQ"),C51,IF(AG51&gt;1,AG51,RANK(C51,$C$9:$C$66,0))))</f>
        <v/>
      </c>
      <c r="B51" s="139" t="str">
        <f t="shared" ref="B51" si="83">IF(AND(F51="",F52="",F53=""),"",IF(J51="","DNS",IF(M51="","DNF",IF(OR(S52&gt;$S$8,AF51="DISQ"),"DISQ",V53+W51+X51+Y51))))</f>
        <v/>
      </c>
      <c r="C51" s="142" t="str">
        <f>IF(OR(AND(B51="DISQ",AF51="VK"),AF51="VK",F53=""),"VK",B51)</f>
        <v>VK</v>
      </c>
      <c r="D51" s="145"/>
      <c r="E51" s="145"/>
      <c r="F51" s="15"/>
      <c r="G51" s="46"/>
      <c r="H51" s="57">
        <f t="shared" si="0"/>
        <v>0</v>
      </c>
      <c r="I51" s="16"/>
      <c r="J51" s="151"/>
      <c r="K51" s="151"/>
      <c r="L51" s="151"/>
      <c r="M51" s="130"/>
      <c r="N51" s="130"/>
      <c r="O51" s="130"/>
      <c r="P51" s="133"/>
      <c r="Q51" s="88">
        <f>+(J51*3600)+(K51*60)+L51+P51</f>
        <v>0</v>
      </c>
      <c r="R51" s="88">
        <f>+(M51*3600)+(N51*60)+O51</f>
        <v>0</v>
      </c>
      <c r="S51" s="61"/>
      <c r="T51" s="90" t="str">
        <f>IF(S52="","",IF(S52&lt;=$S$8,"УСПЕШНО","Прекорачење времена"))</f>
        <v/>
      </c>
      <c r="U51" s="92" t="str">
        <f t="shared" si="41"/>
        <v/>
      </c>
      <c r="V51" s="5" t="str">
        <f>IF(V53="","",IF(AND(V52=$Z$5),"УСПЕШНО",IF(AND(V52&lt;$Z$5),"Недостају све КТ")))</f>
        <v/>
      </c>
      <c r="W51" s="106" t="str">
        <f>IF(F51="","",IF(U51="",0,MIN($U$9:$U$66)/U51*100))</f>
        <v/>
      </c>
      <c r="X51" s="95" t="str">
        <f>IF(F51="","",(SUM(H51:H53)))</f>
        <v/>
      </c>
      <c r="Y51" s="95" t="str">
        <f>IF(F51="","",AH51+AI51+AJ51+AK51)</f>
        <v/>
      </c>
      <c r="Z51" s="26"/>
      <c r="AA51" s="27"/>
      <c r="AB51" s="28"/>
      <c r="AC51" s="27"/>
      <c r="AD51" s="28"/>
      <c r="AE51" s="27"/>
      <c r="AF51" s="98"/>
      <c r="AG51" s="101"/>
      <c r="AH51" s="102">
        <f t="shared" ref="AH51" si="84">IF(Z52="",0,Z52)</f>
        <v>0</v>
      </c>
      <c r="AI51" s="76">
        <f t="shared" ref="AI51" si="85">IF(AB52="",0,AB52)</f>
        <v>0</v>
      </c>
      <c r="AJ51" s="76">
        <f t="shared" ref="AJ51" si="86">IF(AD52="",0,AD52)</f>
        <v>0</v>
      </c>
      <c r="AK51" s="76">
        <f t="shared" ref="AK51" si="87">IF(AE52="",0,AE52)</f>
        <v>0</v>
      </c>
    </row>
    <row r="52" spans="1:37" ht="14.4" customHeight="1" thickBot="1" x14ac:dyDescent="0.35">
      <c r="A52" s="137"/>
      <c r="B52" s="140"/>
      <c r="C52" s="143"/>
      <c r="D52" s="146"/>
      <c r="E52" s="146"/>
      <c r="F52" s="23"/>
      <c r="G52" s="47"/>
      <c r="H52" s="57">
        <f t="shared" si="0"/>
        <v>0</v>
      </c>
      <c r="I52" s="24"/>
      <c r="J52" s="152"/>
      <c r="K52" s="152"/>
      <c r="L52" s="152"/>
      <c r="M52" s="131"/>
      <c r="N52" s="131"/>
      <c r="O52" s="131"/>
      <c r="P52" s="134"/>
      <c r="Q52" s="89"/>
      <c r="R52" s="89"/>
      <c r="S52" s="62" t="str">
        <f>IF(OR(Q51=0,R51=0),"",R51-Q51)</f>
        <v/>
      </c>
      <c r="T52" s="91"/>
      <c r="U52" s="93"/>
      <c r="V52" s="14"/>
      <c r="W52" s="107"/>
      <c r="X52" s="96"/>
      <c r="Y52" s="96"/>
      <c r="Z52" s="78" t="str">
        <f>IF(AND(Z51="",AA51=""),"",IF($AB$5&gt;=(Z51+AA51),(Z51*5)-(AA51*5),"Погрешан унос података"))</f>
        <v/>
      </c>
      <c r="AA52" s="79"/>
      <c r="AB52" s="82" t="str">
        <f>IF(AND(AB51="",AC51=""),"",IF($AD$5=(AB51+AC51),(AB51*20)-(AC51*5),"Погрешан унос података"))</f>
        <v/>
      </c>
      <c r="AC52" s="83"/>
      <c r="AD52" s="156" t="str">
        <f>IF(AD51="","",IF($AF$5&gt;=AD51,AD51*10,"Погрешан унос"))</f>
        <v/>
      </c>
      <c r="AE52" s="86" t="str">
        <f>IF(AE51="","",AE51*-5)</f>
        <v/>
      </c>
      <c r="AF52" s="99"/>
      <c r="AG52" s="101"/>
      <c r="AH52" s="102"/>
      <c r="AI52" s="76"/>
      <c r="AJ52" s="76"/>
      <c r="AK52" s="76"/>
    </row>
    <row r="53" spans="1:37" s="10" customFormat="1" ht="15" customHeight="1" thickBot="1" x14ac:dyDescent="0.35">
      <c r="A53" s="138"/>
      <c r="B53" s="141"/>
      <c r="C53" s="144"/>
      <c r="D53" s="159"/>
      <c r="E53" s="159"/>
      <c r="F53" s="19"/>
      <c r="G53" s="48"/>
      <c r="H53" s="57">
        <f t="shared" si="0"/>
        <v>0</v>
      </c>
      <c r="I53" s="20"/>
      <c r="J53" s="153"/>
      <c r="K53" s="153"/>
      <c r="L53" s="153"/>
      <c r="M53" s="132"/>
      <c r="N53" s="132"/>
      <c r="O53" s="132"/>
      <c r="P53" s="135"/>
      <c r="Q53" s="87"/>
      <c r="R53" s="87"/>
      <c r="S53" s="63" t="str">
        <f>IF(S52="","",S52/86400)</f>
        <v/>
      </c>
      <c r="T53" s="6" t="str">
        <f>IF(OR(Q51=0,R51=0),"",R51-Q51)</f>
        <v/>
      </c>
      <c r="U53" s="94"/>
      <c r="V53" s="7" t="str">
        <f>IF(V52="","",V52*50)</f>
        <v/>
      </c>
      <c r="W53" s="108"/>
      <c r="X53" s="97"/>
      <c r="Y53" s="97"/>
      <c r="Z53" s="80"/>
      <c r="AA53" s="81"/>
      <c r="AB53" s="84"/>
      <c r="AC53" s="85"/>
      <c r="AD53" s="157"/>
      <c r="AE53" s="87"/>
      <c r="AF53" s="100"/>
      <c r="AG53" s="101"/>
      <c r="AH53" s="103"/>
      <c r="AI53" s="77"/>
      <c r="AJ53" s="77"/>
      <c r="AK53" s="77"/>
    </row>
    <row r="54" spans="1:37" s="11" customFormat="1" ht="14.4" customHeight="1" thickBot="1" x14ac:dyDescent="0.35">
      <c r="A54" s="136" t="str">
        <f t="shared" ref="A54" si="88">IF(OR(B54="",B54="DNF",B54="DNS"),B54,IF(OR(C54="VK",C54="DISQ"),C54,IF(AG54&gt;1,AG54,RANK(C54,$C$9:$C$66,0))))</f>
        <v/>
      </c>
      <c r="B54" s="139" t="str">
        <f t="shared" ref="B54" si="89">IF(AND(F54="",F55="",F56=""),"",IF(J54="","DNS",IF(M54="","DNF",IF(OR(S55&gt;$S$8,AF54="DISQ"),"DISQ",V56+W54+X54+Y54))))</f>
        <v/>
      </c>
      <c r="C54" s="142" t="str">
        <f>IF(OR(AND(B54="DISQ",AF54="VK"),AF54="VK",F56=""),"VK",B54)</f>
        <v>VK</v>
      </c>
      <c r="D54" s="145"/>
      <c r="E54" s="145"/>
      <c r="F54" s="15"/>
      <c r="G54" s="46"/>
      <c r="H54" s="57">
        <f t="shared" si="0"/>
        <v>0</v>
      </c>
      <c r="I54" s="16"/>
      <c r="J54" s="151"/>
      <c r="K54" s="151"/>
      <c r="L54" s="151"/>
      <c r="M54" s="130"/>
      <c r="N54" s="130"/>
      <c r="O54" s="130"/>
      <c r="P54" s="133"/>
      <c r="Q54" s="88">
        <f>+(J54*3600)+(K54*60)+L54+P54</f>
        <v>0</v>
      </c>
      <c r="R54" s="88">
        <f>+(M54*3600)+(N54*60)+O54</f>
        <v>0</v>
      </c>
      <c r="S54" s="61"/>
      <c r="T54" s="90" t="str">
        <f>IF(S55="","",IF(S55&lt;=$S$8,"УСПЕШНО","Прекорачење времена"))</f>
        <v/>
      </c>
      <c r="U54" s="92" t="str">
        <f t="shared" si="41"/>
        <v/>
      </c>
      <c r="V54" s="5" t="str">
        <f>IF(V56="","",IF(AND(V55=$Z$5),"УСПЕШНО",IF(AND(V55&lt;$Z$5),"Недостају све КТ")))</f>
        <v/>
      </c>
      <c r="W54" s="106" t="str">
        <f>IF(F54="","",IF(U54="",0,MIN($U$9:$U$66)/U54*100))</f>
        <v/>
      </c>
      <c r="X54" s="95" t="str">
        <f>IF(F54="","",(SUM(H54:H56)))</f>
        <v/>
      </c>
      <c r="Y54" s="95" t="str">
        <f>IF(F54="","",AH54+AI54+AJ54+AK54)</f>
        <v/>
      </c>
      <c r="Z54" s="26"/>
      <c r="AA54" s="27"/>
      <c r="AB54" s="28"/>
      <c r="AC54" s="27"/>
      <c r="AD54" s="28"/>
      <c r="AE54" s="27"/>
      <c r="AF54" s="98"/>
      <c r="AG54" s="101"/>
      <c r="AH54" s="102">
        <f t="shared" ref="AH54" si="90">IF(Z55="",0,Z55)</f>
        <v>0</v>
      </c>
      <c r="AI54" s="76">
        <f t="shared" ref="AI54" si="91">IF(AB55="",0,AB55)</f>
        <v>0</v>
      </c>
      <c r="AJ54" s="76">
        <f t="shared" ref="AJ54" si="92">IF(AD55="",0,AD55)</f>
        <v>0</v>
      </c>
      <c r="AK54" s="76">
        <f t="shared" ref="AK54" si="93">IF(AE55="",0,AE55)</f>
        <v>0</v>
      </c>
    </row>
    <row r="55" spans="1:37" ht="14.4" customHeight="1" thickBot="1" x14ac:dyDescent="0.35">
      <c r="A55" s="137"/>
      <c r="B55" s="140"/>
      <c r="C55" s="143"/>
      <c r="D55" s="146"/>
      <c r="E55" s="146"/>
      <c r="F55" s="23"/>
      <c r="G55" s="47"/>
      <c r="H55" s="57">
        <f t="shared" si="0"/>
        <v>0</v>
      </c>
      <c r="I55" s="24"/>
      <c r="J55" s="152"/>
      <c r="K55" s="152"/>
      <c r="L55" s="152"/>
      <c r="M55" s="131"/>
      <c r="N55" s="131"/>
      <c r="O55" s="131"/>
      <c r="P55" s="134"/>
      <c r="Q55" s="89"/>
      <c r="R55" s="89"/>
      <c r="S55" s="62" t="str">
        <f>IF(OR(Q54=0,R54=0),"",R54-Q54)</f>
        <v/>
      </c>
      <c r="T55" s="91"/>
      <c r="U55" s="93"/>
      <c r="V55" s="14"/>
      <c r="W55" s="107"/>
      <c r="X55" s="96"/>
      <c r="Y55" s="96"/>
      <c r="Z55" s="78" t="str">
        <f>IF(AND(Z54="",AA54=""),"",IF($AB$5&gt;=(Z54+AA54),(Z54*5)-(AA54*5),"Погрешан унос података"))</f>
        <v/>
      </c>
      <c r="AA55" s="79"/>
      <c r="AB55" s="82" t="str">
        <f>IF(AND(AB54="",AC54=""),"",IF($AD$5=(AB54+AC54),(AB54*20)-(AC54*5),"Погрешан унос података"))</f>
        <v/>
      </c>
      <c r="AC55" s="83"/>
      <c r="AD55" s="156" t="str">
        <f>IF(AD54="","",IF($AF$5&gt;=AD54,AD54*10,"Погрешан унос"))</f>
        <v/>
      </c>
      <c r="AE55" s="86" t="str">
        <f>IF(AE54="","",AE54*-5)</f>
        <v/>
      </c>
      <c r="AF55" s="99"/>
      <c r="AG55" s="101"/>
      <c r="AH55" s="102"/>
      <c r="AI55" s="76"/>
      <c r="AJ55" s="76"/>
      <c r="AK55" s="76"/>
    </row>
    <row r="56" spans="1:37" s="10" customFormat="1" ht="15" customHeight="1" thickBot="1" x14ac:dyDescent="0.35">
      <c r="A56" s="138"/>
      <c r="B56" s="141"/>
      <c r="C56" s="144"/>
      <c r="D56" s="159"/>
      <c r="E56" s="159"/>
      <c r="F56" s="19"/>
      <c r="G56" s="48"/>
      <c r="H56" s="57">
        <f t="shared" si="0"/>
        <v>0</v>
      </c>
      <c r="I56" s="20"/>
      <c r="J56" s="153"/>
      <c r="K56" s="153"/>
      <c r="L56" s="153"/>
      <c r="M56" s="132"/>
      <c r="N56" s="132"/>
      <c r="O56" s="132"/>
      <c r="P56" s="135"/>
      <c r="Q56" s="87"/>
      <c r="R56" s="87"/>
      <c r="S56" s="63" t="str">
        <f>IF(S55="","",S55/86400)</f>
        <v/>
      </c>
      <c r="T56" s="6" t="str">
        <f>IF(OR(Q54=0,R54=0),"",R54-Q54)</f>
        <v/>
      </c>
      <c r="U56" s="94"/>
      <c r="V56" s="7" t="str">
        <f>IF(V55="","",V55*50)</f>
        <v/>
      </c>
      <c r="W56" s="108"/>
      <c r="X56" s="97"/>
      <c r="Y56" s="97"/>
      <c r="Z56" s="80"/>
      <c r="AA56" s="81"/>
      <c r="AB56" s="84"/>
      <c r="AC56" s="85"/>
      <c r="AD56" s="157"/>
      <c r="AE56" s="87"/>
      <c r="AF56" s="100"/>
      <c r="AG56" s="101"/>
      <c r="AH56" s="103"/>
      <c r="AI56" s="77"/>
      <c r="AJ56" s="77"/>
      <c r="AK56" s="77"/>
    </row>
    <row r="57" spans="1:37" s="11" customFormat="1" ht="14.4" customHeight="1" thickBot="1" x14ac:dyDescent="0.35">
      <c r="A57" s="136" t="str">
        <f t="shared" ref="A57" si="94">IF(OR(B57="",B57="DNF",B57="DNS"),B57,IF(OR(C57="VK",C57="DISQ"),C57,IF(AG57&gt;1,AG57,RANK(C57,$C$9:$C$66,0))))</f>
        <v/>
      </c>
      <c r="B57" s="139" t="str">
        <f t="shared" ref="B57" si="95">IF(AND(F57="",F58="",F59=""),"",IF(J57="","DNS",IF(M57="","DNF",IF(OR(S58&gt;$S$8,AF57="DISQ"),"DISQ",V59+W57+X57+Y57))))</f>
        <v/>
      </c>
      <c r="C57" s="142" t="str">
        <f>IF(OR(AND(B57="DISQ",AF57="VK"),AF57="VK",F59=""),"VK",B57)</f>
        <v>VK</v>
      </c>
      <c r="D57" s="145"/>
      <c r="E57" s="145"/>
      <c r="F57" s="15"/>
      <c r="G57" s="46"/>
      <c r="H57" s="57">
        <f t="shared" si="0"/>
        <v>0</v>
      </c>
      <c r="I57" s="16"/>
      <c r="J57" s="151"/>
      <c r="K57" s="151"/>
      <c r="L57" s="151"/>
      <c r="M57" s="130"/>
      <c r="N57" s="130"/>
      <c r="O57" s="130"/>
      <c r="P57" s="133"/>
      <c r="Q57" s="88">
        <f>+(J57*3600)+(K57*60)+L57+P57</f>
        <v>0</v>
      </c>
      <c r="R57" s="88">
        <f>+(M57*3600)+(N57*60)+O57</f>
        <v>0</v>
      </c>
      <c r="S57" s="61"/>
      <c r="T57" s="90" t="str">
        <f>IF(S58="","",IF(S58&lt;=$S$8,"УСПЕШНО","Прекорачење времена"))</f>
        <v/>
      </c>
      <c r="U57" s="92" t="str">
        <f t="shared" si="41"/>
        <v/>
      </c>
      <c r="V57" s="5" t="str">
        <f>IF(V59="","",IF(AND(V58=$Z$5),"УСПЕШНО",IF(AND(V58&lt;$Z$5),"Недостају све КТ")))</f>
        <v/>
      </c>
      <c r="W57" s="106" t="str">
        <f>IF(F57="","",IF(U57="",0,MIN($U$9:$U$66)/U57*100))</f>
        <v/>
      </c>
      <c r="X57" s="95" t="str">
        <f>IF(F57="","",(SUM(H57:H59)))</f>
        <v/>
      </c>
      <c r="Y57" s="95" t="str">
        <f>IF(F57="","",AH57+AI57+AJ57+AK57)</f>
        <v/>
      </c>
      <c r="Z57" s="26"/>
      <c r="AA57" s="27"/>
      <c r="AB57" s="28"/>
      <c r="AC57" s="27"/>
      <c r="AD57" s="28"/>
      <c r="AE57" s="27"/>
      <c r="AF57" s="98"/>
      <c r="AG57" s="101"/>
      <c r="AH57" s="102">
        <f t="shared" ref="AH57" si="96">IF(Z58="",0,Z58)</f>
        <v>0</v>
      </c>
      <c r="AI57" s="76">
        <f t="shared" ref="AI57" si="97">IF(AB58="",0,AB58)</f>
        <v>0</v>
      </c>
      <c r="AJ57" s="76">
        <f t="shared" ref="AJ57" si="98">IF(AD58="",0,AD58)</f>
        <v>0</v>
      </c>
      <c r="AK57" s="76">
        <f t="shared" ref="AK57" si="99">IF(AE58="",0,AE58)</f>
        <v>0</v>
      </c>
    </row>
    <row r="58" spans="1:37" ht="14.4" customHeight="1" thickBot="1" x14ac:dyDescent="0.35">
      <c r="A58" s="137"/>
      <c r="B58" s="140"/>
      <c r="C58" s="143"/>
      <c r="D58" s="146"/>
      <c r="E58" s="146"/>
      <c r="F58" s="23"/>
      <c r="G58" s="47"/>
      <c r="H58" s="57">
        <f t="shared" si="0"/>
        <v>0</v>
      </c>
      <c r="I58" s="24"/>
      <c r="J58" s="152"/>
      <c r="K58" s="152"/>
      <c r="L58" s="152"/>
      <c r="M58" s="131"/>
      <c r="N58" s="131"/>
      <c r="O58" s="131"/>
      <c r="P58" s="134"/>
      <c r="Q58" s="89"/>
      <c r="R58" s="89"/>
      <c r="S58" s="62" t="str">
        <f>IF(OR(Q57=0,R57=0),"",R57-Q57)</f>
        <v/>
      </c>
      <c r="T58" s="91"/>
      <c r="U58" s="93"/>
      <c r="V58" s="14"/>
      <c r="W58" s="107"/>
      <c r="X58" s="96"/>
      <c r="Y58" s="96"/>
      <c r="Z58" s="78" t="str">
        <f>IF(AND(Z57="",AA57=""),"",IF($AB$5&gt;=(Z57+AA57),(Z57*5)-(AA57*5),"Погрешан унос података"))</f>
        <v/>
      </c>
      <c r="AA58" s="79"/>
      <c r="AB58" s="82" t="str">
        <f>IF(AND(AB57="",AC57=""),"",IF($AD$5=(AB57+AC57),(AB57*20)-(AC57*5),"Погрешан унос података"))</f>
        <v/>
      </c>
      <c r="AC58" s="83"/>
      <c r="AD58" s="156" t="str">
        <f>IF(AD57="","",IF($AF$5&gt;=AD57,AD57*10,"Погрешан унос"))</f>
        <v/>
      </c>
      <c r="AE58" s="86" t="str">
        <f>IF(AE57="","",AE57*-5)</f>
        <v/>
      </c>
      <c r="AF58" s="99"/>
      <c r="AG58" s="101"/>
      <c r="AH58" s="102"/>
      <c r="AI58" s="76"/>
      <c r="AJ58" s="76"/>
      <c r="AK58" s="76"/>
    </row>
    <row r="59" spans="1:37" s="10" customFormat="1" ht="15" customHeight="1" thickBot="1" x14ac:dyDescent="0.35">
      <c r="A59" s="138"/>
      <c r="B59" s="141"/>
      <c r="C59" s="144"/>
      <c r="D59" s="159"/>
      <c r="E59" s="159"/>
      <c r="F59" s="19"/>
      <c r="G59" s="48"/>
      <c r="H59" s="57">
        <f t="shared" si="0"/>
        <v>0</v>
      </c>
      <c r="I59" s="20"/>
      <c r="J59" s="153"/>
      <c r="K59" s="153"/>
      <c r="L59" s="153"/>
      <c r="M59" s="132"/>
      <c r="N59" s="132"/>
      <c r="O59" s="132"/>
      <c r="P59" s="135"/>
      <c r="Q59" s="87"/>
      <c r="R59" s="87"/>
      <c r="S59" s="63" t="str">
        <f>IF(S58="","",S58/86400)</f>
        <v/>
      </c>
      <c r="T59" s="6" t="str">
        <f>IF(OR(Q57=0,R57=0),"",R57-Q57)</f>
        <v/>
      </c>
      <c r="U59" s="94"/>
      <c r="V59" s="7" t="str">
        <f>IF(V58="","",V58*50)</f>
        <v/>
      </c>
      <c r="W59" s="108"/>
      <c r="X59" s="97"/>
      <c r="Y59" s="97"/>
      <c r="Z59" s="80"/>
      <c r="AA59" s="81"/>
      <c r="AB59" s="84"/>
      <c r="AC59" s="85"/>
      <c r="AD59" s="157"/>
      <c r="AE59" s="87"/>
      <c r="AF59" s="100"/>
      <c r="AG59" s="101"/>
      <c r="AH59" s="103"/>
      <c r="AI59" s="77"/>
      <c r="AJ59" s="77"/>
      <c r="AK59" s="77"/>
    </row>
    <row r="60" spans="1:37" s="11" customFormat="1" ht="14.4" customHeight="1" thickBot="1" x14ac:dyDescent="0.35">
      <c r="A60" s="136" t="str">
        <f t="shared" ref="A60" si="100">IF(OR(B60="",B60="DNF",B60="DNS"),B60,IF(OR(C60="VK",C60="DISQ"),C60,IF(AG60&gt;1,AG60,RANK(C60,$C$9:$C$66,0))))</f>
        <v/>
      </c>
      <c r="B60" s="139" t="str">
        <f t="shared" ref="B60" si="101">IF(AND(F60="",F61="",F62=""),"",IF(J60="","DNS",IF(M60="","DNF",IF(OR(S61&gt;$S$8,AF60="DISQ"),"DISQ",V62+W60+X60+Y60))))</f>
        <v/>
      </c>
      <c r="C60" s="142" t="str">
        <f>IF(OR(AND(B60="DISQ",AF60="VK"),AF60="VK",F62=""),"VK",B60)</f>
        <v>VK</v>
      </c>
      <c r="D60" s="145"/>
      <c r="E60" s="145"/>
      <c r="F60" s="15"/>
      <c r="G60" s="46"/>
      <c r="H60" s="57">
        <f t="shared" si="0"/>
        <v>0</v>
      </c>
      <c r="I60" s="16"/>
      <c r="J60" s="151"/>
      <c r="K60" s="151"/>
      <c r="L60" s="151"/>
      <c r="M60" s="130"/>
      <c r="N60" s="130"/>
      <c r="O60" s="130"/>
      <c r="P60" s="133"/>
      <c r="Q60" s="88">
        <f>+(J60*3600)+(K60*60)+L60+P60</f>
        <v>0</v>
      </c>
      <c r="R60" s="88">
        <f>+(M60*3600)+(N60*60)+O60</f>
        <v>0</v>
      </c>
      <c r="S60" s="61"/>
      <c r="T60" s="90" t="str">
        <f>IF(S61="","",IF(S61&lt;=$S$8,"УСПЕШНО","Прекорачење времена"))</f>
        <v/>
      </c>
      <c r="U60" s="92" t="str">
        <f t="shared" si="41"/>
        <v/>
      </c>
      <c r="V60" s="5" t="str">
        <f>IF(V62="","",IF(AND(V61=$Z$5),"УСПЕШНО",IF(AND(V61&lt;$Z$5),"Недостају све КТ")))</f>
        <v/>
      </c>
      <c r="W60" s="106" t="str">
        <f>IF(F60="","",IF(U60="",0,MIN($U$9:$U$66)/U60*100))</f>
        <v/>
      </c>
      <c r="X60" s="95" t="str">
        <f>IF(F60="","",(SUM(H60:H62)))</f>
        <v/>
      </c>
      <c r="Y60" s="95" t="str">
        <f>IF(F60="","",AH60+AI60+AJ60+AK60)</f>
        <v/>
      </c>
      <c r="Z60" s="26"/>
      <c r="AA60" s="27"/>
      <c r="AB60" s="28"/>
      <c r="AC60" s="27"/>
      <c r="AD60" s="28"/>
      <c r="AE60" s="27"/>
      <c r="AF60" s="98"/>
      <c r="AG60" s="101"/>
      <c r="AH60" s="102">
        <f t="shared" ref="AH60" si="102">IF(Z61="",0,Z61)</f>
        <v>0</v>
      </c>
      <c r="AI60" s="76">
        <f t="shared" ref="AI60" si="103">IF(AB61="",0,AB61)</f>
        <v>0</v>
      </c>
      <c r="AJ60" s="76">
        <f t="shared" ref="AJ60" si="104">IF(AD61="",0,AD61)</f>
        <v>0</v>
      </c>
      <c r="AK60" s="76">
        <f t="shared" ref="AK60" si="105">IF(AE61="",0,AE61)</f>
        <v>0</v>
      </c>
    </row>
    <row r="61" spans="1:37" ht="14.4" customHeight="1" thickBot="1" x14ac:dyDescent="0.35">
      <c r="A61" s="137"/>
      <c r="B61" s="140"/>
      <c r="C61" s="143"/>
      <c r="D61" s="146"/>
      <c r="E61" s="146"/>
      <c r="F61" s="23"/>
      <c r="G61" s="47"/>
      <c r="H61" s="57">
        <f t="shared" si="0"/>
        <v>0</v>
      </c>
      <c r="I61" s="24"/>
      <c r="J61" s="152"/>
      <c r="K61" s="152"/>
      <c r="L61" s="152"/>
      <c r="M61" s="131"/>
      <c r="N61" s="131"/>
      <c r="O61" s="131"/>
      <c r="P61" s="134"/>
      <c r="Q61" s="89"/>
      <c r="R61" s="89"/>
      <c r="S61" s="62" t="str">
        <f>IF(OR(Q60=0,R60=0),"",R60-Q60)</f>
        <v/>
      </c>
      <c r="T61" s="91"/>
      <c r="U61" s="93"/>
      <c r="V61" s="14"/>
      <c r="W61" s="107"/>
      <c r="X61" s="96"/>
      <c r="Y61" s="96"/>
      <c r="Z61" s="78" t="str">
        <f>IF(AND(Z60="",AA60=""),"",IF($AB$5&gt;=(Z60+AA60),(Z60*5)-(AA60*5),"Погрешан унос података"))</f>
        <v/>
      </c>
      <c r="AA61" s="79"/>
      <c r="AB61" s="82" t="str">
        <f>IF(AND(AB60="",AC60=""),"",IF($AD$5=(AB60+AC60),(AB60*20)-(AC60*5),"Погрешан унос података"))</f>
        <v/>
      </c>
      <c r="AC61" s="83"/>
      <c r="AD61" s="156" t="str">
        <f>IF(AD60="","",IF($AF$5&gt;=AD60,AD60*10,"Погрешан унос"))</f>
        <v/>
      </c>
      <c r="AE61" s="86" t="str">
        <f>IF(AE60="","",AE60*-5)</f>
        <v/>
      </c>
      <c r="AF61" s="99"/>
      <c r="AG61" s="101"/>
      <c r="AH61" s="102"/>
      <c r="AI61" s="76"/>
      <c r="AJ61" s="76"/>
      <c r="AK61" s="76"/>
    </row>
    <row r="62" spans="1:37" s="10" customFormat="1" ht="15" customHeight="1" thickBot="1" x14ac:dyDescent="0.35">
      <c r="A62" s="138"/>
      <c r="B62" s="141"/>
      <c r="C62" s="144"/>
      <c r="D62" s="159"/>
      <c r="E62" s="159"/>
      <c r="F62" s="19"/>
      <c r="G62" s="48"/>
      <c r="H62" s="57">
        <f t="shared" si="0"/>
        <v>0</v>
      </c>
      <c r="I62" s="20"/>
      <c r="J62" s="153"/>
      <c r="K62" s="153"/>
      <c r="L62" s="153"/>
      <c r="M62" s="132"/>
      <c r="N62" s="132"/>
      <c r="O62" s="132"/>
      <c r="P62" s="135"/>
      <c r="Q62" s="87"/>
      <c r="R62" s="87"/>
      <c r="S62" s="63" t="str">
        <f>IF(S61="","",S61/86400)</f>
        <v/>
      </c>
      <c r="T62" s="6" t="str">
        <f>IF(OR(Q60=0,R60=0),"",R60-Q60)</f>
        <v/>
      </c>
      <c r="U62" s="94"/>
      <c r="V62" s="7" t="str">
        <f>IF(V61="","",V61*50)</f>
        <v/>
      </c>
      <c r="W62" s="108"/>
      <c r="X62" s="97"/>
      <c r="Y62" s="97"/>
      <c r="Z62" s="80"/>
      <c r="AA62" s="81"/>
      <c r="AB62" s="84"/>
      <c r="AC62" s="85"/>
      <c r="AD62" s="157"/>
      <c r="AE62" s="87"/>
      <c r="AF62" s="100"/>
      <c r="AG62" s="101"/>
      <c r="AH62" s="103"/>
      <c r="AI62" s="77"/>
      <c r="AJ62" s="77"/>
      <c r="AK62" s="77"/>
    </row>
    <row r="63" spans="1:37" s="11" customFormat="1" ht="14.4" customHeight="1" thickBot="1" x14ac:dyDescent="0.35">
      <c r="A63" s="136" t="str">
        <f t="shared" ref="A63" si="106">IF(OR(B63="",B63="DNF",B63="DNS"),B63,IF(OR(C63="VK",C63="DISQ"),C63,IF(AG63&gt;1,AG63,RANK(C63,$C$9:$C$66,0))))</f>
        <v/>
      </c>
      <c r="B63" s="139" t="str">
        <f t="shared" ref="B63" si="107">IF(AND(F63="",F64="",F65=""),"",IF(J63="","DNS",IF(M63="","DNF",IF(OR(S64&gt;$S$8,AF63="DISQ"),"DISQ",V65+W63+X63+Y63))))</f>
        <v/>
      </c>
      <c r="C63" s="142" t="str">
        <f>IF(OR(AND(B63="DISQ",AF63="VK"),AF63="VK",F65=""),"VK",B63)</f>
        <v>VK</v>
      </c>
      <c r="D63" s="145"/>
      <c r="E63" s="145"/>
      <c r="F63" s="15"/>
      <c r="G63" s="46"/>
      <c r="H63" s="57">
        <f t="shared" si="0"/>
        <v>0</v>
      </c>
      <c r="I63" s="16"/>
      <c r="J63" s="151"/>
      <c r="K63" s="151"/>
      <c r="L63" s="151"/>
      <c r="M63" s="130"/>
      <c r="N63" s="130"/>
      <c r="O63" s="130"/>
      <c r="P63" s="133"/>
      <c r="Q63" s="88">
        <f>+(J63*3600)+(K63*60)+L63+P63</f>
        <v>0</v>
      </c>
      <c r="R63" s="88">
        <f>+(M63*3600)+(N63*60)+O63</f>
        <v>0</v>
      </c>
      <c r="S63" s="61"/>
      <c r="T63" s="90" t="str">
        <f>IF(S64="","",IF(S64&lt;=$S$8,"УСПЕШНО","Прекорачење времена"))</f>
        <v/>
      </c>
      <c r="U63" s="92" t="str">
        <f t="shared" si="41"/>
        <v/>
      </c>
      <c r="V63" s="5" t="str">
        <f>IF(V65="","",IF(AND(V64=$Z$5),"УСПЕШНО",IF(AND(V64&lt;$Z$5),"Недостају све КТ")))</f>
        <v/>
      </c>
      <c r="W63" s="106" t="str">
        <f>IF(F63="","",IF(U63="",0,MIN($U$9:$U$66)/U63*100))</f>
        <v/>
      </c>
      <c r="X63" s="95" t="str">
        <f>IF(F63="","",(SUM(H63:H65)))</f>
        <v/>
      </c>
      <c r="Y63" s="95" t="str">
        <f>IF(F63="","",AH63+AI63+AJ63+AK63)</f>
        <v/>
      </c>
      <c r="Z63" s="26"/>
      <c r="AA63" s="27"/>
      <c r="AB63" s="28"/>
      <c r="AC63" s="27"/>
      <c r="AD63" s="28"/>
      <c r="AE63" s="27"/>
      <c r="AF63" s="98"/>
      <c r="AG63" s="101"/>
      <c r="AH63" s="102">
        <f t="shared" ref="AH63" si="108">IF(Z64="",0,Z64)</f>
        <v>0</v>
      </c>
      <c r="AI63" s="76">
        <f t="shared" ref="AI63" si="109">IF(AB64="",0,AB64)</f>
        <v>0</v>
      </c>
      <c r="AJ63" s="76">
        <f t="shared" ref="AJ63" si="110">IF(AD64="",0,AD64)</f>
        <v>0</v>
      </c>
      <c r="AK63" s="76">
        <f t="shared" ref="AK63" si="111">IF(AE64="",0,AE64)</f>
        <v>0</v>
      </c>
    </row>
    <row r="64" spans="1:37" ht="14.4" customHeight="1" thickBot="1" x14ac:dyDescent="0.35">
      <c r="A64" s="137"/>
      <c r="B64" s="140"/>
      <c r="C64" s="143"/>
      <c r="D64" s="146"/>
      <c r="E64" s="146"/>
      <c r="F64" s="23"/>
      <c r="G64" s="47"/>
      <c r="H64" s="57">
        <f t="shared" si="0"/>
        <v>0</v>
      </c>
      <c r="I64" s="24"/>
      <c r="J64" s="152"/>
      <c r="K64" s="152"/>
      <c r="L64" s="152"/>
      <c r="M64" s="131"/>
      <c r="N64" s="131"/>
      <c r="O64" s="131"/>
      <c r="P64" s="134"/>
      <c r="Q64" s="89"/>
      <c r="R64" s="89"/>
      <c r="S64" s="62" t="str">
        <f>IF(OR(Q63=0,R63=0),"",R63-Q63)</f>
        <v/>
      </c>
      <c r="T64" s="91"/>
      <c r="U64" s="93"/>
      <c r="V64" s="14"/>
      <c r="W64" s="107"/>
      <c r="X64" s="96"/>
      <c r="Y64" s="96"/>
      <c r="Z64" s="78" t="str">
        <f>IF(AND(Z63="",AA63=""),"",IF($AB$5&gt;=(Z63+AA63),(Z63*5)-(AA63*5),"Погрешан унос података"))</f>
        <v/>
      </c>
      <c r="AA64" s="79"/>
      <c r="AB64" s="82" t="str">
        <f>IF(AND(AB63="",AC63=""),"",IF($AD$5=(AB63+AC63),(AB63*20)-(AC63*5),"Погрешан унос података"))</f>
        <v/>
      </c>
      <c r="AC64" s="83"/>
      <c r="AD64" s="156" t="str">
        <f>IF(AD63="","",IF($AF$5&gt;=AD63,AD63*10,"Погрешан унос"))</f>
        <v/>
      </c>
      <c r="AE64" s="86" t="str">
        <f>IF(AE63="","",AE63*-5)</f>
        <v/>
      </c>
      <c r="AF64" s="99"/>
      <c r="AG64" s="101"/>
      <c r="AH64" s="102"/>
      <c r="AI64" s="76"/>
      <c r="AJ64" s="76"/>
      <c r="AK64" s="76"/>
    </row>
    <row r="65" spans="1:37" s="10" customFormat="1" ht="15" customHeight="1" thickBot="1" x14ac:dyDescent="0.35">
      <c r="A65" s="138"/>
      <c r="B65" s="141"/>
      <c r="C65" s="144"/>
      <c r="D65" s="159"/>
      <c r="E65" s="159"/>
      <c r="F65" s="19"/>
      <c r="G65" s="48"/>
      <c r="H65" s="57">
        <f t="shared" si="0"/>
        <v>0</v>
      </c>
      <c r="I65" s="20"/>
      <c r="J65" s="153"/>
      <c r="K65" s="153"/>
      <c r="L65" s="153"/>
      <c r="M65" s="132"/>
      <c r="N65" s="132"/>
      <c r="O65" s="132"/>
      <c r="P65" s="135"/>
      <c r="Q65" s="87"/>
      <c r="R65" s="87"/>
      <c r="S65" s="63" t="str">
        <f>IF(S64="","",S64/86400)</f>
        <v/>
      </c>
      <c r="T65" s="6" t="str">
        <f>IF(OR(Q63=0,R63=0),"",R63-Q63)</f>
        <v/>
      </c>
      <c r="U65" s="94"/>
      <c r="V65" s="7" t="str">
        <f>IF(V64="","",V64*50)</f>
        <v/>
      </c>
      <c r="W65" s="108"/>
      <c r="X65" s="97"/>
      <c r="Y65" s="97"/>
      <c r="Z65" s="80"/>
      <c r="AA65" s="81"/>
      <c r="AB65" s="84"/>
      <c r="AC65" s="85"/>
      <c r="AD65" s="157"/>
      <c r="AE65" s="87"/>
      <c r="AF65" s="100"/>
      <c r="AG65" s="101"/>
      <c r="AH65" s="103"/>
      <c r="AI65" s="77"/>
      <c r="AJ65" s="77"/>
      <c r="AK65" s="77"/>
    </row>
    <row r="66" spans="1:37" s="11" customFormat="1" ht="14.4" customHeight="1" thickBot="1" x14ac:dyDescent="0.35">
      <c r="A66" s="136" t="str">
        <f t="shared" ref="A66" si="112">IF(OR(B66="",B66="DNF",B66="DNS"),B66,IF(OR(C66="VK",C66="DISQ"),C66,IF(AG66&gt;1,AG66,RANK(C66,$C$9:$C$66,0))))</f>
        <v/>
      </c>
      <c r="B66" s="139" t="str">
        <f t="shared" ref="B66" si="113">IF(AND(F66="",F67="",F68=""),"",IF(J66="","DNS",IF(M66="","DNF",IF(OR(S67&gt;$S$8,AF66="DISQ"),"DISQ",V68+W66+X66+Y66))))</f>
        <v/>
      </c>
      <c r="C66" s="142" t="str">
        <f>IF(OR(AND(B66="DISQ",AF66="VK"),AF66="VK",F68=""),"VK",B66)</f>
        <v>VK</v>
      </c>
      <c r="D66" s="145"/>
      <c r="E66" s="145"/>
      <c r="F66" s="15"/>
      <c r="G66" s="46"/>
      <c r="H66" s="57">
        <f t="shared" si="0"/>
        <v>0</v>
      </c>
      <c r="I66" s="16"/>
      <c r="J66" s="151"/>
      <c r="K66" s="151"/>
      <c r="L66" s="151"/>
      <c r="M66" s="130"/>
      <c r="N66" s="130"/>
      <c r="O66" s="130"/>
      <c r="P66" s="133"/>
      <c r="Q66" s="88">
        <f>+(J66*3600)+(K66*60)+L66+P66</f>
        <v>0</v>
      </c>
      <c r="R66" s="88">
        <f>+(M66*3600)+(N66*60)+O66</f>
        <v>0</v>
      </c>
      <c r="S66" s="61"/>
      <c r="T66" s="90" t="str">
        <f>IF(S67="","",IF(S67&lt;=$S$8,"УСПЕШНО","Прекорачење времена"))</f>
        <v/>
      </c>
      <c r="U66" s="92" t="str">
        <f t="shared" si="41"/>
        <v/>
      </c>
      <c r="V66" s="5" t="str">
        <f>IF(V68="","",IF(AND(V67=$Z$5),"УСПЕШНО",IF(AND(V67&lt;$Z$5),"Недостају све КТ")))</f>
        <v/>
      </c>
      <c r="W66" s="106" t="str">
        <f>IF(F66="","",IF(U66="",0,MIN($U$9:$U$66)/U66*100))</f>
        <v/>
      </c>
      <c r="X66" s="95" t="str">
        <f>IF(F66="","",(SUM(H66:H68)))</f>
        <v/>
      </c>
      <c r="Y66" s="95" t="str">
        <f>IF(F66="","",AH66+AI66+AJ66+AK66)</f>
        <v/>
      </c>
      <c r="Z66" s="26"/>
      <c r="AA66" s="27"/>
      <c r="AB66" s="28"/>
      <c r="AC66" s="27"/>
      <c r="AD66" s="28"/>
      <c r="AE66" s="27"/>
      <c r="AF66" s="98"/>
      <c r="AG66" s="101"/>
      <c r="AH66" s="102">
        <f t="shared" ref="AH66" si="114">IF(Z67="",0,Z67)</f>
        <v>0</v>
      </c>
      <c r="AI66" s="76">
        <f t="shared" ref="AI66" si="115">IF(AB67="",0,AB67)</f>
        <v>0</v>
      </c>
      <c r="AJ66" s="76">
        <f t="shared" ref="AJ66" si="116">IF(AD67="",0,AD67)</f>
        <v>0</v>
      </c>
      <c r="AK66" s="76">
        <f t="shared" ref="AK66" si="117">IF(AE67="",0,AE67)</f>
        <v>0</v>
      </c>
    </row>
    <row r="67" spans="1:37" ht="14.4" customHeight="1" thickBot="1" x14ac:dyDescent="0.35">
      <c r="A67" s="137"/>
      <c r="B67" s="140"/>
      <c r="C67" s="143"/>
      <c r="D67" s="146"/>
      <c r="E67" s="146"/>
      <c r="F67" s="23"/>
      <c r="G67" s="47"/>
      <c r="H67" s="57">
        <f t="shared" si="0"/>
        <v>0</v>
      </c>
      <c r="I67" s="24"/>
      <c r="J67" s="152"/>
      <c r="K67" s="152"/>
      <c r="L67" s="152"/>
      <c r="M67" s="131"/>
      <c r="N67" s="131"/>
      <c r="O67" s="131"/>
      <c r="P67" s="134"/>
      <c r="Q67" s="89"/>
      <c r="R67" s="89"/>
      <c r="S67" s="62" t="str">
        <f>IF(OR(Q66=0,R66=0),"",R66-Q66)</f>
        <v/>
      </c>
      <c r="T67" s="91"/>
      <c r="U67" s="93"/>
      <c r="V67" s="14"/>
      <c r="W67" s="107"/>
      <c r="X67" s="96"/>
      <c r="Y67" s="96"/>
      <c r="Z67" s="78" t="str">
        <f>IF(AND(Z66="",AA66=""),"",IF($AB$5&gt;=(Z66+AA66),(Z66*5)-(AA66*5),"Погрешан унос података"))</f>
        <v/>
      </c>
      <c r="AA67" s="79"/>
      <c r="AB67" s="82" t="str">
        <f>IF(AND(AB66="",AC66=""),"",IF($AD$5=(AB66+AC66),(AB66*20)-(AC66*5),"Погрешан унос података"))</f>
        <v/>
      </c>
      <c r="AC67" s="83"/>
      <c r="AD67" s="156" t="str">
        <f>IF(AD66="","",IF($AF$5&gt;=AD66,AD66*10,"Погрешан унос"))</f>
        <v/>
      </c>
      <c r="AE67" s="86" t="str">
        <f>IF(AE66="","",AE66*-5)</f>
        <v/>
      </c>
      <c r="AF67" s="99"/>
      <c r="AG67" s="101"/>
      <c r="AH67" s="102"/>
      <c r="AI67" s="76"/>
      <c r="AJ67" s="76"/>
      <c r="AK67" s="76"/>
    </row>
    <row r="68" spans="1:37" s="10" customFormat="1" ht="15" customHeight="1" thickBot="1" x14ac:dyDescent="0.35">
      <c r="A68" s="138"/>
      <c r="B68" s="141"/>
      <c r="C68" s="144"/>
      <c r="D68" s="159"/>
      <c r="E68" s="159"/>
      <c r="F68" s="19"/>
      <c r="G68" s="48"/>
      <c r="H68" s="57">
        <f t="shared" si="0"/>
        <v>0</v>
      </c>
      <c r="I68" s="20"/>
      <c r="J68" s="153"/>
      <c r="K68" s="153"/>
      <c r="L68" s="153"/>
      <c r="M68" s="132"/>
      <c r="N68" s="132"/>
      <c r="O68" s="132"/>
      <c r="P68" s="135"/>
      <c r="Q68" s="87"/>
      <c r="R68" s="87"/>
      <c r="S68" s="63" t="str">
        <f>IF(S67="","",S67/86400)</f>
        <v/>
      </c>
      <c r="T68" s="6" t="str">
        <f>IF(OR(Q66=0,R66=0),"",R66-Q66)</f>
        <v/>
      </c>
      <c r="U68" s="94"/>
      <c r="V68" s="7" t="str">
        <f>IF(V67="","",V67*50)</f>
        <v/>
      </c>
      <c r="W68" s="108"/>
      <c r="X68" s="97"/>
      <c r="Y68" s="97"/>
      <c r="Z68" s="80"/>
      <c r="AA68" s="81"/>
      <c r="AB68" s="84"/>
      <c r="AC68" s="85"/>
      <c r="AD68" s="157"/>
      <c r="AE68" s="87"/>
      <c r="AF68" s="100"/>
      <c r="AG68" s="101"/>
      <c r="AH68" s="103"/>
      <c r="AI68" s="77"/>
      <c r="AJ68" s="77"/>
      <c r="AK68" s="77"/>
    </row>
  </sheetData>
  <sheetProtection algorithmName="SHA-512" hashValue="UaK0S3cf/BaEozJVlKEuYwtQ7RnJXKev0S5wHNs3dUQInpDSFKwWcR0gCc+KkF2aBRvvK2IEjVDsA2PnGlcXKw==" saltValue="YwaQ6whJiga996od9KrMHA==" spinCount="100000" sheet="1" objects="1" scenarios="1"/>
  <dataConsolidate/>
  <mergeCells count="622">
    <mergeCell ref="A1:H1"/>
    <mergeCell ref="X45:X47"/>
    <mergeCell ref="X48:X50"/>
    <mergeCell ref="X51:X53"/>
    <mergeCell ref="X54:X56"/>
    <mergeCell ref="X57:X59"/>
    <mergeCell ref="X60:X62"/>
    <mergeCell ref="X63:X65"/>
    <mergeCell ref="C45:C47"/>
    <mergeCell ref="C48:C50"/>
    <mergeCell ref="C51:C53"/>
    <mergeCell ref="C54:C56"/>
    <mergeCell ref="C57:C59"/>
    <mergeCell ref="C60:C62"/>
    <mergeCell ref="C63:C65"/>
    <mergeCell ref="O63:O65"/>
    <mergeCell ref="Q63:Q65"/>
    <mergeCell ref="R63:R65"/>
    <mergeCell ref="T63:T64"/>
    <mergeCell ref="U63:U65"/>
    <mergeCell ref="W63:W65"/>
    <mergeCell ref="A63:A65"/>
    <mergeCell ref="B63:B65"/>
    <mergeCell ref="X18:X20"/>
    <mergeCell ref="X36:X38"/>
    <mergeCell ref="X39:X41"/>
    <mergeCell ref="X42:X44"/>
    <mergeCell ref="O66:O68"/>
    <mergeCell ref="Q66:Q68"/>
    <mergeCell ref="R66:R68"/>
    <mergeCell ref="T66:T67"/>
    <mergeCell ref="W66:W68"/>
    <mergeCell ref="O57:O59"/>
    <mergeCell ref="Q57:Q59"/>
    <mergeCell ref="R57:R59"/>
    <mergeCell ref="T57:T58"/>
    <mergeCell ref="U57:U59"/>
    <mergeCell ref="W57:W59"/>
    <mergeCell ref="O48:O50"/>
    <mergeCell ref="Q48:Q50"/>
    <mergeCell ref="R48:R50"/>
    <mergeCell ref="T48:T49"/>
    <mergeCell ref="U48:U50"/>
    <mergeCell ref="W48:W50"/>
    <mergeCell ref="O42:O44"/>
    <mergeCell ref="Q42:Q44"/>
    <mergeCell ref="R42:R44"/>
    <mergeCell ref="T42:T43"/>
    <mergeCell ref="Y66:Y68"/>
    <mergeCell ref="AF66:AF68"/>
    <mergeCell ref="AG66:AG68"/>
    <mergeCell ref="U66:U68"/>
    <mergeCell ref="X66:X68"/>
    <mergeCell ref="AI66:AI68"/>
    <mergeCell ref="AJ66:AJ68"/>
    <mergeCell ref="AK66:AK68"/>
    <mergeCell ref="Z67:AA68"/>
    <mergeCell ref="AB67:AC68"/>
    <mergeCell ref="AD67:AD68"/>
    <mergeCell ref="AE67:AE68"/>
    <mergeCell ref="AH66:AH68"/>
    <mergeCell ref="AH60:AH62"/>
    <mergeCell ref="AI60:AI62"/>
    <mergeCell ref="AJ60:AJ62"/>
    <mergeCell ref="AK60:AK62"/>
    <mergeCell ref="Z61:AA62"/>
    <mergeCell ref="AF60:AF62"/>
    <mergeCell ref="AG60:AG62"/>
    <mergeCell ref="AB61:AC62"/>
    <mergeCell ref="AD61:AD62"/>
    <mergeCell ref="AE61:AE62"/>
    <mergeCell ref="AF63:AF65"/>
    <mergeCell ref="AG63:AG65"/>
    <mergeCell ref="AH63:AH65"/>
    <mergeCell ref="AI63:AI65"/>
    <mergeCell ref="AJ63:AJ65"/>
    <mergeCell ref="AK63:AK65"/>
    <mergeCell ref="Z64:AA65"/>
    <mergeCell ref="AB64:AC65"/>
    <mergeCell ref="AD64:AD65"/>
    <mergeCell ref="AE64:AE65"/>
    <mergeCell ref="A66:A68"/>
    <mergeCell ref="B66:B68"/>
    <mergeCell ref="D66:D68"/>
    <mergeCell ref="E66:E68"/>
    <mergeCell ref="J66:J68"/>
    <mergeCell ref="K66:K68"/>
    <mergeCell ref="L66:L68"/>
    <mergeCell ref="M66:M68"/>
    <mergeCell ref="N66:N68"/>
    <mergeCell ref="C66:C68"/>
    <mergeCell ref="D63:D65"/>
    <mergeCell ref="E63:E65"/>
    <mergeCell ref="J63:J65"/>
    <mergeCell ref="K63:K65"/>
    <mergeCell ref="L63:L65"/>
    <mergeCell ref="M63:M65"/>
    <mergeCell ref="N63:N65"/>
    <mergeCell ref="W60:W62"/>
    <mergeCell ref="Y60:Y62"/>
    <mergeCell ref="Y63:Y65"/>
    <mergeCell ref="O60:O62"/>
    <mergeCell ref="Q60:Q62"/>
    <mergeCell ref="R60:R62"/>
    <mergeCell ref="T60:T61"/>
    <mergeCell ref="U60:U62"/>
    <mergeCell ref="A60:A62"/>
    <mergeCell ref="B60:B62"/>
    <mergeCell ref="D60:D62"/>
    <mergeCell ref="E60:E62"/>
    <mergeCell ref="J60:J62"/>
    <mergeCell ref="K60:K62"/>
    <mergeCell ref="L60:L62"/>
    <mergeCell ref="M60:M62"/>
    <mergeCell ref="N60:N62"/>
    <mergeCell ref="AI57:AI59"/>
    <mergeCell ref="AJ57:AJ59"/>
    <mergeCell ref="AK57:AK59"/>
    <mergeCell ref="Z58:AA59"/>
    <mergeCell ref="AB58:AC59"/>
    <mergeCell ref="AD58:AD59"/>
    <mergeCell ref="AE58:AE59"/>
    <mergeCell ref="AH54:AH56"/>
    <mergeCell ref="AI54:AI56"/>
    <mergeCell ref="AJ54:AJ56"/>
    <mergeCell ref="AK54:AK56"/>
    <mergeCell ref="Z55:AA56"/>
    <mergeCell ref="AB55:AC56"/>
    <mergeCell ref="AD55:AD56"/>
    <mergeCell ref="AE55:AE56"/>
    <mergeCell ref="AG54:AG56"/>
    <mergeCell ref="AF57:AF59"/>
    <mergeCell ref="AG57:AG59"/>
    <mergeCell ref="AH57:AH59"/>
    <mergeCell ref="A57:A59"/>
    <mergeCell ref="B57:B59"/>
    <mergeCell ref="D57:D59"/>
    <mergeCell ref="E57:E59"/>
    <mergeCell ref="J57:J59"/>
    <mergeCell ref="K57:K59"/>
    <mergeCell ref="L57:L59"/>
    <mergeCell ref="M57:M59"/>
    <mergeCell ref="N57:N59"/>
    <mergeCell ref="Y57:Y59"/>
    <mergeCell ref="O54:O56"/>
    <mergeCell ref="Q54:Q56"/>
    <mergeCell ref="R54:R56"/>
    <mergeCell ref="T54:T55"/>
    <mergeCell ref="U54:U56"/>
    <mergeCell ref="W54:W56"/>
    <mergeCell ref="Y54:Y56"/>
    <mergeCell ref="AF54:AF56"/>
    <mergeCell ref="A54:A56"/>
    <mergeCell ref="B54:B56"/>
    <mergeCell ref="D54:D56"/>
    <mergeCell ref="E54:E56"/>
    <mergeCell ref="J54:J56"/>
    <mergeCell ref="K54:K56"/>
    <mergeCell ref="L54:L56"/>
    <mergeCell ref="M54:M56"/>
    <mergeCell ref="N54:N56"/>
    <mergeCell ref="AF51:AF53"/>
    <mergeCell ref="AG51:AG53"/>
    <mergeCell ref="AH51:AH53"/>
    <mergeCell ref="AI51:AI53"/>
    <mergeCell ref="AJ51:AJ53"/>
    <mergeCell ref="AK51:AK53"/>
    <mergeCell ref="Z52:AA53"/>
    <mergeCell ref="AB52:AC53"/>
    <mergeCell ref="AD52:AD53"/>
    <mergeCell ref="AE52:AE53"/>
    <mergeCell ref="AH48:AH50"/>
    <mergeCell ref="AI48:AI50"/>
    <mergeCell ref="AJ48:AJ50"/>
    <mergeCell ref="AK48:AK50"/>
    <mergeCell ref="Z49:AA50"/>
    <mergeCell ref="AB49:AC50"/>
    <mergeCell ref="AD49:AD50"/>
    <mergeCell ref="AE49:AE50"/>
    <mergeCell ref="A51:A53"/>
    <mergeCell ref="B51:B53"/>
    <mergeCell ref="D51:D53"/>
    <mergeCell ref="E51:E53"/>
    <mergeCell ref="J51:J53"/>
    <mergeCell ref="K51:K53"/>
    <mergeCell ref="L51:L53"/>
    <mergeCell ref="M51:M53"/>
    <mergeCell ref="N51:N53"/>
    <mergeCell ref="O51:O53"/>
    <mergeCell ref="Q51:Q53"/>
    <mergeCell ref="R51:R53"/>
    <mergeCell ref="T51:T52"/>
    <mergeCell ref="U51:U53"/>
    <mergeCell ref="W51:W53"/>
    <mergeCell ref="Y51:Y53"/>
    <mergeCell ref="Y48:Y50"/>
    <mergeCell ref="AF48:AF50"/>
    <mergeCell ref="AG48:AG50"/>
    <mergeCell ref="A48:A50"/>
    <mergeCell ref="B48:B50"/>
    <mergeCell ref="D48:D50"/>
    <mergeCell ref="E48:E50"/>
    <mergeCell ref="J48:J50"/>
    <mergeCell ref="K48:K50"/>
    <mergeCell ref="L48:L50"/>
    <mergeCell ref="M48:M50"/>
    <mergeCell ref="N48:N50"/>
    <mergeCell ref="AF45:AF47"/>
    <mergeCell ref="AG45:AG47"/>
    <mergeCell ref="AH45:AH47"/>
    <mergeCell ref="AI45:AI47"/>
    <mergeCell ref="AJ45:AJ47"/>
    <mergeCell ref="AK45:AK47"/>
    <mergeCell ref="Z46:AA47"/>
    <mergeCell ref="AB46:AC47"/>
    <mergeCell ref="AD46:AD47"/>
    <mergeCell ref="AE46:AE47"/>
    <mergeCell ref="AH42:AH44"/>
    <mergeCell ref="AI42:AI44"/>
    <mergeCell ref="AJ42:AJ44"/>
    <mergeCell ref="AK42:AK44"/>
    <mergeCell ref="Z43:AA44"/>
    <mergeCell ref="AB43:AC44"/>
    <mergeCell ref="AD43:AD44"/>
    <mergeCell ref="AE43:AE44"/>
    <mergeCell ref="A45:A47"/>
    <mergeCell ref="B45:B47"/>
    <mergeCell ref="D45:D47"/>
    <mergeCell ref="E45:E47"/>
    <mergeCell ref="J45:J47"/>
    <mergeCell ref="K45:K47"/>
    <mergeCell ref="L45:L47"/>
    <mergeCell ref="M45:M47"/>
    <mergeCell ref="N45:N47"/>
    <mergeCell ref="O45:O47"/>
    <mergeCell ref="Q45:Q47"/>
    <mergeCell ref="R45:R47"/>
    <mergeCell ref="T45:T46"/>
    <mergeCell ref="U45:U47"/>
    <mergeCell ref="W45:W47"/>
    <mergeCell ref="Y45:Y47"/>
    <mergeCell ref="U42:U44"/>
    <mergeCell ref="W42:W44"/>
    <mergeCell ref="Y42:Y44"/>
    <mergeCell ref="AF42:AF44"/>
    <mergeCell ref="AG42:AG44"/>
    <mergeCell ref="A42:A44"/>
    <mergeCell ref="B42:B44"/>
    <mergeCell ref="D42:D44"/>
    <mergeCell ref="E42:E44"/>
    <mergeCell ref="J42:J44"/>
    <mergeCell ref="K42:K44"/>
    <mergeCell ref="L42:L44"/>
    <mergeCell ref="M42:M44"/>
    <mergeCell ref="N42:N44"/>
    <mergeCell ref="C42:C44"/>
    <mergeCell ref="AA1:AG1"/>
    <mergeCell ref="AG36:AG38"/>
    <mergeCell ref="AG39:AG41"/>
    <mergeCell ref="AG5:AG8"/>
    <mergeCell ref="AG9:AG11"/>
    <mergeCell ref="AG12:AG14"/>
    <mergeCell ref="AG15:AG17"/>
    <mergeCell ref="AG18:AG20"/>
    <mergeCell ref="AG21:AG23"/>
    <mergeCell ref="AG24:AG26"/>
    <mergeCell ref="AG27:AG29"/>
    <mergeCell ref="AG30:AG32"/>
    <mergeCell ref="AG33:AG35"/>
    <mergeCell ref="AE7:AE8"/>
    <mergeCell ref="AF12:AF14"/>
    <mergeCell ref="AF9:AF11"/>
    <mergeCell ref="Z10:AA11"/>
    <mergeCell ref="AB10:AC11"/>
    <mergeCell ref="AD10:AD11"/>
    <mergeCell ref="AE13:AE14"/>
    <mergeCell ref="AB13:AC14"/>
    <mergeCell ref="AD13:AD14"/>
    <mergeCell ref="AE16:AE17"/>
    <mergeCell ref="AF27:AF29"/>
    <mergeCell ref="R9:R11"/>
    <mergeCell ref="T9:T10"/>
    <mergeCell ref="J7:L7"/>
    <mergeCell ref="M7:O7"/>
    <mergeCell ref="Q7:Q8"/>
    <mergeCell ref="R7:R8"/>
    <mergeCell ref="AE10:AE11"/>
    <mergeCell ref="U9:U11"/>
    <mergeCell ref="W9:W11"/>
    <mergeCell ref="Y9:Y11"/>
    <mergeCell ref="T7:T8"/>
    <mergeCell ref="W7:W8"/>
    <mergeCell ref="Z7:AA8"/>
    <mergeCell ref="AB7:AC8"/>
    <mergeCell ref="AD7:AD8"/>
    <mergeCell ref="Y7:Y8"/>
    <mergeCell ref="X7:X8"/>
    <mergeCell ref="X9:X11"/>
    <mergeCell ref="P9:P11"/>
    <mergeCell ref="O9:O11"/>
    <mergeCell ref="Q9:Q11"/>
    <mergeCell ref="U7:U8"/>
    <mergeCell ref="A9:A11"/>
    <mergeCell ref="B9:B11"/>
    <mergeCell ref="D9:D11"/>
    <mergeCell ref="E9:E11"/>
    <mergeCell ref="J9:J11"/>
    <mergeCell ref="K9:K11"/>
    <mergeCell ref="L9:L11"/>
    <mergeCell ref="M9:M11"/>
    <mergeCell ref="N9:N11"/>
    <mergeCell ref="C9:C11"/>
    <mergeCell ref="L12:L14"/>
    <mergeCell ref="M12:M14"/>
    <mergeCell ref="N12:N14"/>
    <mergeCell ref="O12:O14"/>
    <mergeCell ref="Q12:Q14"/>
    <mergeCell ref="Y12:Y14"/>
    <mergeCell ref="W12:W14"/>
    <mergeCell ref="Z13:AA14"/>
    <mergeCell ref="X12:X14"/>
    <mergeCell ref="A15:A17"/>
    <mergeCell ref="B15:B17"/>
    <mergeCell ref="D15:D17"/>
    <mergeCell ref="E15:E17"/>
    <mergeCell ref="J15:J17"/>
    <mergeCell ref="K15:K17"/>
    <mergeCell ref="R12:R14"/>
    <mergeCell ref="T12:T13"/>
    <mergeCell ref="U12:U14"/>
    <mergeCell ref="A12:A14"/>
    <mergeCell ref="B12:B14"/>
    <mergeCell ref="D12:D14"/>
    <mergeCell ref="E12:E14"/>
    <mergeCell ref="J12:J14"/>
    <mergeCell ref="C12:C14"/>
    <mergeCell ref="C15:C17"/>
    <mergeCell ref="P12:P14"/>
    <mergeCell ref="L15:L17"/>
    <mergeCell ref="M15:M17"/>
    <mergeCell ref="N15:N17"/>
    <mergeCell ref="O15:O17"/>
    <mergeCell ref="Q15:Q17"/>
    <mergeCell ref="R15:R17"/>
    <mergeCell ref="K12:K14"/>
    <mergeCell ref="C21:C23"/>
    <mergeCell ref="L18:L20"/>
    <mergeCell ref="M18:M20"/>
    <mergeCell ref="N18:N20"/>
    <mergeCell ref="O18:O20"/>
    <mergeCell ref="Q18:Q20"/>
    <mergeCell ref="R18:R20"/>
    <mergeCell ref="L21:L23"/>
    <mergeCell ref="M21:M23"/>
    <mergeCell ref="N21:N23"/>
    <mergeCell ref="O21:O23"/>
    <mergeCell ref="Q21:Q23"/>
    <mergeCell ref="R21:R23"/>
    <mergeCell ref="T18:T19"/>
    <mergeCell ref="U18:U20"/>
    <mergeCell ref="W18:W20"/>
    <mergeCell ref="A18:A20"/>
    <mergeCell ref="B18:B20"/>
    <mergeCell ref="D18:D20"/>
    <mergeCell ref="E18:E20"/>
    <mergeCell ref="J18:J20"/>
    <mergeCell ref="K18:K20"/>
    <mergeCell ref="C18:C20"/>
    <mergeCell ref="AF24:AF26"/>
    <mergeCell ref="Z25:AA26"/>
    <mergeCell ref="AB25:AC26"/>
    <mergeCell ref="AD25:AD26"/>
    <mergeCell ref="AE25:AE26"/>
    <mergeCell ref="L24:L26"/>
    <mergeCell ref="M24:M26"/>
    <mergeCell ref="N24:N26"/>
    <mergeCell ref="O24:O26"/>
    <mergeCell ref="Q24:Q26"/>
    <mergeCell ref="R24:R26"/>
    <mergeCell ref="Y24:Y26"/>
    <mergeCell ref="X24:X26"/>
    <mergeCell ref="X21:X23"/>
    <mergeCell ref="A27:A29"/>
    <mergeCell ref="B27:B29"/>
    <mergeCell ref="D27:D29"/>
    <mergeCell ref="E27:E29"/>
    <mergeCell ref="J27:J29"/>
    <mergeCell ref="K27:K29"/>
    <mergeCell ref="T24:T25"/>
    <mergeCell ref="U24:U26"/>
    <mergeCell ref="W24:W26"/>
    <mergeCell ref="A24:A26"/>
    <mergeCell ref="B24:B26"/>
    <mergeCell ref="D24:D26"/>
    <mergeCell ref="E24:E26"/>
    <mergeCell ref="J24:J26"/>
    <mergeCell ref="K24:K26"/>
    <mergeCell ref="C24:C26"/>
    <mergeCell ref="C27:C29"/>
    <mergeCell ref="A21:A23"/>
    <mergeCell ref="B21:B23"/>
    <mergeCell ref="D21:D23"/>
    <mergeCell ref="E21:E23"/>
    <mergeCell ref="J21:J23"/>
    <mergeCell ref="K21:K23"/>
    <mergeCell ref="Z28:AA29"/>
    <mergeCell ref="AB28:AC29"/>
    <mergeCell ref="AD28:AD29"/>
    <mergeCell ref="AE28:AE29"/>
    <mergeCell ref="Y27:Y29"/>
    <mergeCell ref="L27:L29"/>
    <mergeCell ref="M27:M29"/>
    <mergeCell ref="N27:N29"/>
    <mergeCell ref="O27:O29"/>
    <mergeCell ref="Q27:Q29"/>
    <mergeCell ref="R27:R29"/>
    <mergeCell ref="T27:T28"/>
    <mergeCell ref="U27:U29"/>
    <mergeCell ref="W27:W29"/>
    <mergeCell ref="X27:X29"/>
    <mergeCell ref="AF30:AF32"/>
    <mergeCell ref="Z31:AA32"/>
    <mergeCell ref="AB31:AC32"/>
    <mergeCell ref="AD31:AD32"/>
    <mergeCell ref="AE31:AE32"/>
    <mergeCell ref="Y30:Y32"/>
    <mergeCell ref="L30:L32"/>
    <mergeCell ref="M30:M32"/>
    <mergeCell ref="N30:N32"/>
    <mergeCell ref="O30:O32"/>
    <mergeCell ref="Q30:Q32"/>
    <mergeCell ref="R30:R32"/>
    <mergeCell ref="X30:X32"/>
    <mergeCell ref="A33:A35"/>
    <mergeCell ref="B33:B35"/>
    <mergeCell ref="D33:D35"/>
    <mergeCell ref="E33:E35"/>
    <mergeCell ref="J33:J35"/>
    <mergeCell ref="K33:K35"/>
    <mergeCell ref="T30:T31"/>
    <mergeCell ref="U30:U32"/>
    <mergeCell ref="W30:W32"/>
    <mergeCell ref="A30:A32"/>
    <mergeCell ref="B30:B32"/>
    <mergeCell ref="D30:D32"/>
    <mergeCell ref="E30:E32"/>
    <mergeCell ref="J30:J32"/>
    <mergeCell ref="K30:K32"/>
    <mergeCell ref="C30:C32"/>
    <mergeCell ref="C33:C35"/>
    <mergeCell ref="AB34:AC35"/>
    <mergeCell ref="AD34:AD35"/>
    <mergeCell ref="AE34:AE35"/>
    <mergeCell ref="Y33:Y35"/>
    <mergeCell ref="L33:L35"/>
    <mergeCell ref="M33:M35"/>
    <mergeCell ref="N33:N35"/>
    <mergeCell ref="O33:O35"/>
    <mergeCell ref="Q33:Q35"/>
    <mergeCell ref="R33:R35"/>
    <mergeCell ref="T33:T34"/>
    <mergeCell ref="U33:U35"/>
    <mergeCell ref="W33:W35"/>
    <mergeCell ref="X33:X35"/>
    <mergeCell ref="A39:A41"/>
    <mergeCell ref="B39:B41"/>
    <mergeCell ref="D39:D41"/>
    <mergeCell ref="E39:E41"/>
    <mergeCell ref="J39:J41"/>
    <mergeCell ref="K39:K41"/>
    <mergeCell ref="T36:T37"/>
    <mergeCell ref="U36:U38"/>
    <mergeCell ref="W36:W38"/>
    <mergeCell ref="A36:A38"/>
    <mergeCell ref="B36:B38"/>
    <mergeCell ref="D36:D38"/>
    <mergeCell ref="E36:E38"/>
    <mergeCell ref="J36:J38"/>
    <mergeCell ref="K36:K38"/>
    <mergeCell ref="C36:C38"/>
    <mergeCell ref="C39:C41"/>
    <mergeCell ref="L36:L38"/>
    <mergeCell ref="M36:M38"/>
    <mergeCell ref="N36:N38"/>
    <mergeCell ref="O36:O38"/>
    <mergeCell ref="Q36:Q38"/>
    <mergeCell ref="R36:R38"/>
    <mergeCell ref="I1:Z1"/>
    <mergeCell ref="AF39:AF41"/>
    <mergeCell ref="Z40:AA41"/>
    <mergeCell ref="AB40:AC41"/>
    <mergeCell ref="AD40:AD41"/>
    <mergeCell ref="AE40:AE41"/>
    <mergeCell ref="Y39:Y41"/>
    <mergeCell ref="L39:L41"/>
    <mergeCell ref="M39:M41"/>
    <mergeCell ref="N39:N41"/>
    <mergeCell ref="O39:O41"/>
    <mergeCell ref="Q39:Q41"/>
    <mergeCell ref="R39:R41"/>
    <mergeCell ref="T39:T40"/>
    <mergeCell ref="U39:U41"/>
    <mergeCell ref="W39:W41"/>
    <mergeCell ref="AF36:AF38"/>
    <mergeCell ref="Z37:AA38"/>
    <mergeCell ref="AB37:AC38"/>
    <mergeCell ref="AD37:AD38"/>
    <mergeCell ref="AE37:AE38"/>
    <mergeCell ref="Y36:Y38"/>
    <mergeCell ref="AF33:AF35"/>
    <mergeCell ref="Z34:AA35"/>
    <mergeCell ref="AK21:AK23"/>
    <mergeCell ref="AH39:AH41"/>
    <mergeCell ref="AI39:AI41"/>
    <mergeCell ref="AJ39:AJ41"/>
    <mergeCell ref="AK39:AK41"/>
    <mergeCell ref="AH24:AH26"/>
    <mergeCell ref="AI24:AI26"/>
    <mergeCell ref="AJ24:AJ26"/>
    <mergeCell ref="AK24:AK26"/>
    <mergeCell ref="AH27:AH29"/>
    <mergeCell ref="AI27:AI29"/>
    <mergeCell ref="AJ27:AJ29"/>
    <mergeCell ref="AK27:AK29"/>
    <mergeCell ref="AH30:AH32"/>
    <mergeCell ref="AI30:AI32"/>
    <mergeCell ref="AJ30:AJ32"/>
    <mergeCell ref="AK30:AK32"/>
    <mergeCell ref="AH36:AH38"/>
    <mergeCell ref="AI36:AI38"/>
    <mergeCell ref="AJ36:AJ38"/>
    <mergeCell ref="AK36:AK38"/>
    <mergeCell ref="AH9:AH11"/>
    <mergeCell ref="AH12:AH14"/>
    <mergeCell ref="AH15:AH17"/>
    <mergeCell ref="AH18:AH20"/>
    <mergeCell ref="AH21:AH23"/>
    <mergeCell ref="Y21:Y23"/>
    <mergeCell ref="T21:T22"/>
    <mergeCell ref="U21:U23"/>
    <mergeCell ref="W21:W23"/>
    <mergeCell ref="AF18:AF20"/>
    <mergeCell ref="Z19:AA20"/>
    <mergeCell ref="AB19:AC20"/>
    <mergeCell ref="AD19:AD20"/>
    <mergeCell ref="AE19:AE20"/>
    <mergeCell ref="Y18:Y20"/>
    <mergeCell ref="AF15:AF17"/>
    <mergeCell ref="Z16:AA17"/>
    <mergeCell ref="AB16:AC17"/>
    <mergeCell ref="AD16:AD17"/>
    <mergeCell ref="Y15:Y17"/>
    <mergeCell ref="T15:T16"/>
    <mergeCell ref="U15:U17"/>
    <mergeCell ref="W15:W17"/>
    <mergeCell ref="X15:X17"/>
    <mergeCell ref="AK7:AK8"/>
    <mergeCell ref="AH33:AH35"/>
    <mergeCell ref="AI33:AI35"/>
    <mergeCell ref="AJ33:AJ35"/>
    <mergeCell ref="AK33:AK35"/>
    <mergeCell ref="AF21:AF23"/>
    <mergeCell ref="Z22:AA23"/>
    <mergeCell ref="AB22:AC23"/>
    <mergeCell ref="AD22:AD23"/>
    <mergeCell ref="AE22:AE23"/>
    <mergeCell ref="AI9:AI11"/>
    <mergeCell ref="AJ9:AJ11"/>
    <mergeCell ref="AK9:AK11"/>
    <mergeCell ref="AI12:AI14"/>
    <mergeCell ref="AJ12:AJ14"/>
    <mergeCell ref="AK12:AK14"/>
    <mergeCell ref="AI15:AI17"/>
    <mergeCell ref="AJ15:AJ17"/>
    <mergeCell ref="AK15:AK17"/>
    <mergeCell ref="AI18:AI20"/>
    <mergeCell ref="AJ18:AJ20"/>
    <mergeCell ref="AK18:AK20"/>
    <mergeCell ref="AI21:AI23"/>
    <mergeCell ref="AJ21:AJ23"/>
    <mergeCell ref="W3:Y3"/>
    <mergeCell ref="B3:I3"/>
    <mergeCell ref="J3:V3"/>
    <mergeCell ref="Z3:AG3"/>
    <mergeCell ref="A4:AG4"/>
    <mergeCell ref="F2:Z2"/>
    <mergeCell ref="AH7:AH8"/>
    <mergeCell ref="AI7:AI8"/>
    <mergeCell ref="AJ7:AJ8"/>
    <mergeCell ref="A7:A8"/>
    <mergeCell ref="B7:B8"/>
    <mergeCell ref="D7:D8"/>
    <mergeCell ref="E7:E8"/>
    <mergeCell ref="F7:F8"/>
    <mergeCell ref="AF7:AF8"/>
    <mergeCell ref="V7:V8"/>
    <mergeCell ref="C7:C8"/>
    <mergeCell ref="G7:G8"/>
    <mergeCell ref="H7:H8"/>
    <mergeCell ref="A2:E2"/>
    <mergeCell ref="AA2:AG2"/>
    <mergeCell ref="I7:I8"/>
    <mergeCell ref="A5:G5"/>
    <mergeCell ref="P45:P47"/>
    <mergeCell ref="P48:P50"/>
    <mergeCell ref="P51:P53"/>
    <mergeCell ref="P54:P56"/>
    <mergeCell ref="P57:P59"/>
    <mergeCell ref="P60:P62"/>
    <mergeCell ref="P63:P65"/>
    <mergeCell ref="P66:P68"/>
    <mergeCell ref="P7:P8"/>
    <mergeCell ref="P18:P20"/>
    <mergeCell ref="P21:P23"/>
    <mergeCell ref="P24:P26"/>
    <mergeCell ref="P27:P29"/>
    <mergeCell ref="P30:P32"/>
    <mergeCell ref="P33:P35"/>
    <mergeCell ref="P36:P38"/>
    <mergeCell ref="P39:P41"/>
    <mergeCell ref="P42:P44"/>
    <mergeCell ref="P15:P17"/>
  </mergeCells>
  <phoneticPr fontId="17" type="noConversion"/>
  <conditionalFormatting sqref="A9:A68">
    <cfRule type="cellIs" dxfId="109" priority="1" operator="equal">
      <formula>"VK"</formula>
    </cfRule>
    <cfRule type="cellIs" dxfId="108" priority="2" operator="equal">
      <formula>"DISQ"</formula>
    </cfRule>
    <cfRule type="cellIs" dxfId="107" priority="3" operator="equal">
      <formula>"DNS"</formula>
    </cfRule>
    <cfRule type="cellIs" dxfId="106" priority="4" operator="equal">
      <formula>"DNF"</formula>
    </cfRule>
  </conditionalFormatting>
  <conditionalFormatting sqref="T9:T10">
    <cfRule type="cellIs" dxfId="105" priority="21" operator="equal">
      <formula>"Прекорачење времена"</formula>
    </cfRule>
    <cfRule type="cellIs" dxfId="104" priority="23" operator="equal">
      <formula>"УСПЕШНО"</formula>
    </cfRule>
  </conditionalFormatting>
  <conditionalFormatting sqref="T12:T13 T15:T16 T18:T19 T21:T22 T24:T25 T27:T28 T30:T31 T33:T34 T36:T37 T39:T40 T42:T43 T45:T46 T48:T49 T51:T52 T54:T55 T57:T58 T60:T61 T63:T64 T66:T67">
    <cfRule type="cellIs" dxfId="103" priority="13" operator="equal">
      <formula>"Прекорачење времена"</formula>
    </cfRule>
    <cfRule type="cellIs" dxfId="102" priority="14" operator="equal">
      <formula>"УСПЕШНО"</formula>
    </cfRule>
  </conditionalFormatting>
  <conditionalFormatting sqref="V9">
    <cfRule type="cellIs" dxfId="101" priority="11" operator="equal">
      <formula>"УСПЕШНО"</formula>
    </cfRule>
    <cfRule type="cellIs" dxfId="100" priority="12" operator="equal">
      <formula>"Недостају све КТ"</formula>
    </cfRule>
  </conditionalFormatting>
  <conditionalFormatting sqref="V12">
    <cfRule type="cellIs" dxfId="99" priority="9" operator="equal">
      <formula>"УСПЕШНО"</formula>
    </cfRule>
    <cfRule type="cellIs" dxfId="98" priority="10" operator="equal">
      <formula>"Недостају све КТ"</formula>
    </cfRule>
  </conditionalFormatting>
  <conditionalFormatting sqref="V15 V18 V21 V24 V27">
    <cfRule type="cellIs" dxfId="97" priority="7" operator="equal">
      <formula>"УСПЕШНО"</formula>
    </cfRule>
    <cfRule type="cellIs" dxfId="96" priority="8" operator="equal">
      <formula>"Недостају све КТ"</formula>
    </cfRule>
  </conditionalFormatting>
  <conditionalFormatting sqref="V30 V33 V36 V39 V42 V45 V48 V51 V54 V57 V60 V63 V66">
    <cfRule type="cellIs" dxfId="95" priority="5" operator="equal">
      <formula>"УСПЕШНО"</formula>
    </cfRule>
    <cfRule type="cellIs" dxfId="94" priority="6" operator="equal">
      <formula>"Недостају све КТ"</formula>
    </cfRule>
  </conditionalFormatting>
  <dataValidations count="2">
    <dataValidation type="list" allowBlank="1" showInputMessage="1" showErrorMessage="1" sqref="AF9:AF68" xr:uid="{00000000-0002-0000-0100-000000000000}">
      <formula1>$AL$9:$AL$10</formula1>
    </dataValidation>
    <dataValidation type="list" allowBlank="1" showInputMessage="1" showErrorMessage="1" sqref="G9:G68" xr:uid="{00000000-0002-0000-0100-000001000000}">
      <formula1>$AL$12:$AL$13</formula1>
    </dataValidation>
  </dataValidations>
  <pageMargins left="0.7" right="0.7" top="0.75" bottom="0.75" header="0.3" footer="0.3"/>
  <pageSetup paperSize="9" scale="7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Клубови!$A$2:$A$60</xm:f>
          </x14:formula1>
          <xm:sqref>D9:D68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68"/>
  <sheetViews>
    <sheetView zoomScale="90" zoomScaleNormal="90" zoomScaleSheetLayoutView="80" workbookViewId="0">
      <selection activeCell="F29" sqref="F29"/>
    </sheetView>
  </sheetViews>
  <sheetFormatPr defaultRowHeight="14.4" x14ac:dyDescent="0.3"/>
  <cols>
    <col min="2" max="2" width="10.109375" customWidth="1"/>
    <col min="3" max="3" width="13.33203125" style="39" hidden="1" customWidth="1"/>
    <col min="4" max="4" width="13.33203125" customWidth="1"/>
    <col min="5" max="5" width="14" customWidth="1"/>
    <col min="6" max="6" width="23.6640625" customWidth="1"/>
    <col min="7" max="7" width="5.5546875" customWidth="1"/>
    <col min="8" max="8" width="9.33203125" hidden="1" customWidth="1"/>
    <col min="9" max="9" width="12.6640625" customWidth="1"/>
    <col min="10" max="10" width="5.44140625" customWidth="1"/>
    <col min="11" max="11" width="5.6640625" customWidth="1"/>
    <col min="12" max="13" width="5.44140625" customWidth="1"/>
    <col min="14" max="15" width="5.33203125" customWidth="1"/>
    <col min="16" max="16" width="12.44140625" customWidth="1"/>
    <col min="17" max="17" width="11.88671875" hidden="1" customWidth="1"/>
    <col min="18" max="19" width="14.6640625" hidden="1" customWidth="1"/>
    <col min="20" max="20" width="13.6640625" customWidth="1"/>
    <col min="21" max="21" width="7.6640625" hidden="1" customWidth="1"/>
    <col min="22" max="22" width="17.33203125" customWidth="1"/>
    <col min="23" max="23" width="12.6640625" customWidth="1"/>
    <col min="24" max="24" width="10.109375" customWidth="1"/>
    <col min="25" max="25" width="11.6640625" customWidth="1"/>
    <col min="27" max="27" width="9" customWidth="1"/>
    <col min="28" max="28" width="8.5546875" customWidth="1"/>
    <col min="29" max="29" width="8.33203125" customWidth="1"/>
    <col min="30" max="30" width="11.109375" customWidth="1"/>
    <col min="31" max="31" width="10.88671875" customWidth="1"/>
    <col min="33" max="33" width="8.6640625" customWidth="1"/>
    <col min="34" max="34" width="0.109375" customWidth="1"/>
    <col min="35" max="37" width="8.88671875" hidden="1" customWidth="1"/>
    <col min="38" max="38" width="8.6640625" hidden="1" customWidth="1"/>
  </cols>
  <sheetData>
    <row r="1" spans="1:38" ht="28.8" x14ac:dyDescent="0.55000000000000004">
      <c r="A1" s="114">
        <f>+Пионири!A1</f>
        <v>3</v>
      </c>
      <c r="B1" s="114"/>
      <c r="C1" s="114"/>
      <c r="D1" s="114"/>
      <c r="E1" s="114"/>
      <c r="F1" s="114"/>
      <c r="G1" s="114"/>
      <c r="H1" s="114"/>
      <c r="I1" s="115" t="s">
        <v>0</v>
      </c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6"/>
      <c r="AB1" s="116"/>
      <c r="AC1" s="116"/>
      <c r="AD1" s="116"/>
      <c r="AE1" s="116"/>
      <c r="AF1" s="116"/>
      <c r="AG1" s="116"/>
    </row>
    <row r="2" spans="1:38" ht="21" customHeight="1" x14ac:dyDescent="0.3">
      <c r="A2" s="109"/>
      <c r="B2" s="109"/>
      <c r="C2" s="109"/>
      <c r="D2" s="109"/>
      <c r="E2" s="109"/>
      <c r="F2" s="117" t="str">
        <f>+Пионири!F2</f>
        <v>ДАНИ ПЛАНИНАРА СРБИЈЕ</v>
      </c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09"/>
      <c r="AB2" s="109"/>
      <c r="AC2" s="109"/>
      <c r="AD2" s="109"/>
      <c r="AE2" s="109"/>
      <c r="AF2" s="109"/>
      <c r="AG2" s="109"/>
    </row>
    <row r="3" spans="1:38" ht="25.2" customHeight="1" x14ac:dyDescent="0.3">
      <c r="A3" s="36" t="s">
        <v>1</v>
      </c>
      <c r="B3" s="119" t="str">
        <f>+Пионири!B3</f>
        <v>Дојкинци</v>
      </c>
      <c r="C3" s="119"/>
      <c r="D3" s="119"/>
      <c r="E3" s="119"/>
      <c r="F3" s="119"/>
      <c r="G3" s="119"/>
      <c r="H3" s="119"/>
      <c r="I3" s="119"/>
      <c r="J3" s="118" t="s">
        <v>2</v>
      </c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9" t="str">
        <f>+Пионири!W3</f>
        <v>14.06.2026.</v>
      </c>
      <c r="X3" s="119"/>
      <c r="Y3" s="119"/>
      <c r="Z3" s="120" t="s">
        <v>3</v>
      </c>
      <c r="AA3" s="120"/>
      <c r="AB3" s="120"/>
      <c r="AC3" s="120"/>
      <c r="AD3" s="120"/>
      <c r="AE3" s="120"/>
      <c r="AF3" s="120"/>
      <c r="AG3" s="120"/>
    </row>
    <row r="4" spans="1:38" ht="1.2" customHeight="1" thickBot="1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</row>
    <row r="5" spans="1:38" ht="51.6" customHeight="1" thickBot="1" x14ac:dyDescent="0.35">
      <c r="A5" s="127" t="s">
        <v>33</v>
      </c>
      <c r="B5" s="127"/>
      <c r="C5" s="127"/>
      <c r="D5" s="127"/>
      <c r="E5" s="127"/>
      <c r="F5" s="127"/>
      <c r="G5" s="127"/>
      <c r="H5" s="40"/>
      <c r="I5" s="1" t="s">
        <v>4</v>
      </c>
      <c r="J5" s="13">
        <v>4</v>
      </c>
      <c r="K5" s="33" t="s">
        <v>6</v>
      </c>
      <c r="L5" s="13">
        <v>0</v>
      </c>
      <c r="M5" s="34" t="s">
        <v>5</v>
      </c>
      <c r="N5" s="1"/>
      <c r="O5" s="12"/>
      <c r="P5" s="12"/>
      <c r="Q5" s="12"/>
      <c r="R5" s="12"/>
      <c r="S5" s="12"/>
      <c r="T5" s="1" t="s">
        <v>7</v>
      </c>
      <c r="U5" s="1"/>
      <c r="V5" s="3">
        <f>(J5*3600)+(L5*60)</f>
        <v>14400</v>
      </c>
      <c r="W5" s="1"/>
      <c r="X5" s="1"/>
      <c r="Y5" s="1" t="s">
        <v>8</v>
      </c>
      <c r="Z5" s="32">
        <v>9</v>
      </c>
      <c r="AA5" s="1" t="s">
        <v>9</v>
      </c>
      <c r="AB5" s="13"/>
      <c r="AC5" s="1" t="s">
        <v>10</v>
      </c>
      <c r="AD5" s="13">
        <v>2</v>
      </c>
      <c r="AE5" s="1" t="s">
        <v>11</v>
      </c>
      <c r="AF5" s="35">
        <v>4</v>
      </c>
      <c r="AG5" s="122" t="s">
        <v>80</v>
      </c>
    </row>
    <row r="6" spans="1:38" s="37" customFormat="1" ht="3" customHeight="1" thickBot="1" x14ac:dyDescent="0.35">
      <c r="C6" s="38"/>
      <c r="AG6" s="123"/>
    </row>
    <row r="7" spans="1:38" s="2" customFormat="1" ht="28.95" customHeight="1" thickBot="1" x14ac:dyDescent="0.35">
      <c r="A7" s="110" t="s">
        <v>12</v>
      </c>
      <c r="B7" s="110" t="s">
        <v>72</v>
      </c>
      <c r="C7" s="128" t="s">
        <v>89</v>
      </c>
      <c r="D7" s="110" t="s">
        <v>73</v>
      </c>
      <c r="E7" s="110" t="s">
        <v>13</v>
      </c>
      <c r="F7" s="110" t="s">
        <v>14</v>
      </c>
      <c r="G7" s="111" t="s">
        <v>90</v>
      </c>
      <c r="H7" s="111" t="s">
        <v>93</v>
      </c>
      <c r="I7" s="110" t="s">
        <v>15</v>
      </c>
      <c r="J7" s="110" t="s">
        <v>16</v>
      </c>
      <c r="K7" s="110"/>
      <c r="L7" s="110"/>
      <c r="M7" s="110" t="s">
        <v>17</v>
      </c>
      <c r="N7" s="110"/>
      <c r="O7" s="110"/>
      <c r="P7" s="111" t="s">
        <v>96</v>
      </c>
      <c r="Q7" s="126" t="s">
        <v>28</v>
      </c>
      <c r="R7" s="126" t="s">
        <v>29</v>
      </c>
      <c r="S7" s="65" t="s">
        <v>100</v>
      </c>
      <c r="T7" s="110" t="s">
        <v>74</v>
      </c>
      <c r="U7" s="126" t="s">
        <v>31</v>
      </c>
      <c r="V7" s="110" t="s">
        <v>21</v>
      </c>
      <c r="W7" s="110" t="s">
        <v>97</v>
      </c>
      <c r="X7" s="111" t="s">
        <v>94</v>
      </c>
      <c r="Y7" s="111" t="s">
        <v>79</v>
      </c>
      <c r="Z7" s="110" t="s">
        <v>23</v>
      </c>
      <c r="AA7" s="110"/>
      <c r="AB7" s="110" t="s">
        <v>24</v>
      </c>
      <c r="AC7" s="110"/>
      <c r="AD7" s="110" t="s">
        <v>25</v>
      </c>
      <c r="AE7" s="110" t="s">
        <v>26</v>
      </c>
      <c r="AF7" s="124" t="s">
        <v>27</v>
      </c>
      <c r="AG7" s="123"/>
      <c r="AH7" s="154" t="s">
        <v>75</v>
      </c>
      <c r="AI7" s="104" t="s">
        <v>76</v>
      </c>
      <c r="AJ7" s="104" t="s">
        <v>77</v>
      </c>
      <c r="AK7" s="104" t="s">
        <v>78</v>
      </c>
    </row>
    <row r="8" spans="1:38" ht="15" thickBot="1" x14ac:dyDescent="0.35">
      <c r="A8" s="111"/>
      <c r="B8" s="111"/>
      <c r="C8" s="129"/>
      <c r="D8" s="111"/>
      <c r="E8" s="112"/>
      <c r="F8" s="111"/>
      <c r="G8" s="113"/>
      <c r="H8" s="113"/>
      <c r="I8" s="111"/>
      <c r="J8" s="4" t="s">
        <v>18</v>
      </c>
      <c r="K8" s="4" t="s">
        <v>19</v>
      </c>
      <c r="L8" s="4" t="s">
        <v>20</v>
      </c>
      <c r="M8" s="4" t="s">
        <v>18</v>
      </c>
      <c r="N8" s="4" t="s">
        <v>19</v>
      </c>
      <c r="O8" s="4" t="s">
        <v>20</v>
      </c>
      <c r="P8" s="113"/>
      <c r="Q8" s="93"/>
      <c r="R8" s="93"/>
      <c r="S8" s="66">
        <f>(J5*3600)+(L5*60)</f>
        <v>14400</v>
      </c>
      <c r="T8" s="111"/>
      <c r="U8" s="94"/>
      <c r="V8" s="111"/>
      <c r="W8" s="111"/>
      <c r="X8" s="113"/>
      <c r="Y8" s="113"/>
      <c r="Z8" s="111"/>
      <c r="AA8" s="111"/>
      <c r="AB8" s="111"/>
      <c r="AC8" s="111"/>
      <c r="AD8" s="111"/>
      <c r="AE8" s="111"/>
      <c r="AF8" s="125"/>
      <c r="AG8" s="123"/>
      <c r="AH8" s="155"/>
      <c r="AI8" s="105"/>
      <c r="AJ8" s="105"/>
      <c r="AK8" s="105"/>
    </row>
    <row r="9" spans="1:38" ht="14.4" customHeight="1" thickBot="1" x14ac:dyDescent="0.35">
      <c r="A9" s="136">
        <f>IF(OR(B9="",B9="DNF",B9="DNS"),B9,IF(OR(C9="VK",C9="DISQ"),C9,IF(AG9&gt;1,AG9,RANK(C9,$C$9:$C$66,0))))</f>
        <v>1</v>
      </c>
      <c r="B9" s="139">
        <f>IF(AND(F9="",F10="",F11=""),"",IF(J9="","DNS",IF(M9="","DNF",IF(OR(S10&gt;$S$8,AF9="DISQ"),"DISQ",V11+W9+X9+Y9))))</f>
        <v>65</v>
      </c>
      <c r="C9" s="142">
        <f>IF(OR(AND(B9="DISQ",AF9="VK"),AF9="VK",F11=""),"VK",B9)</f>
        <v>65</v>
      </c>
      <c r="D9" s="145" t="s">
        <v>45</v>
      </c>
      <c r="E9" s="158" t="s">
        <v>139</v>
      </c>
      <c r="F9" s="58" t="s">
        <v>136</v>
      </c>
      <c r="G9" s="46" t="s">
        <v>91</v>
      </c>
      <c r="H9" s="57">
        <f>IF(G9="Ж",5,0)</f>
        <v>0</v>
      </c>
      <c r="I9" s="59">
        <v>233058</v>
      </c>
      <c r="J9" s="151">
        <v>10</v>
      </c>
      <c r="K9" s="151">
        <v>4</v>
      </c>
      <c r="L9" s="151">
        <v>40</v>
      </c>
      <c r="M9" s="130">
        <v>13</v>
      </c>
      <c r="N9" s="130">
        <v>34</v>
      </c>
      <c r="O9" s="130">
        <v>3</v>
      </c>
      <c r="P9" s="133"/>
      <c r="Q9" s="88">
        <f>+(J9*3600)+(K9*60)+L9+P9</f>
        <v>36280</v>
      </c>
      <c r="R9" s="88">
        <f>+(M9*3600)+(N9*60)+O9</f>
        <v>48843</v>
      </c>
      <c r="S9" s="61"/>
      <c r="T9" s="90" t="str">
        <f>IF(S10="","",IF(S10&lt;=$S$8,"УСПЕШНО","Прекорачење времена"))</f>
        <v>УСПЕШНО</v>
      </c>
      <c r="U9" s="92" t="str">
        <f>IF(OR(F11="",AF9="DISQ",AF9="VK"),"",IF(AND(T9="УСПЕШНО",V9="УСПЕШНО"),S10,""))</f>
        <v/>
      </c>
      <c r="V9" s="5" t="str">
        <f>IF(V11="","",IF(AND(V10=$Z$5),"УСПЕШНО",IF(AND(V10&lt;$Z$5),"Недостају све КТ")))</f>
        <v>Недостају све КТ</v>
      </c>
      <c r="W9" s="106">
        <f>IF(F9="","",IF(U9="",0,MIN($U$9:$U$66)/U9*100))</f>
        <v>0</v>
      </c>
      <c r="X9" s="95">
        <f>IF(F9="","",(SUM(H9:H11)))</f>
        <v>5</v>
      </c>
      <c r="Y9" s="95">
        <f>IF(F9="","",AH9+AI9+AJ9+AK9)</f>
        <v>10</v>
      </c>
      <c r="Z9" s="26"/>
      <c r="AA9" s="27"/>
      <c r="AB9" s="28">
        <v>0</v>
      </c>
      <c r="AC9" s="27">
        <v>2</v>
      </c>
      <c r="AD9" s="28">
        <v>2</v>
      </c>
      <c r="AE9" s="27"/>
      <c r="AF9" s="98"/>
      <c r="AG9" s="101"/>
      <c r="AH9" s="102">
        <f>IF(Z10="",0,Z10)</f>
        <v>0</v>
      </c>
      <c r="AI9" s="76">
        <f>IF(AB10="",0,AB10)</f>
        <v>-10</v>
      </c>
      <c r="AJ9" s="76">
        <f>IF(AD10="",0,AD10)</f>
        <v>20</v>
      </c>
      <c r="AK9" s="76">
        <f>IF(AE10="",0,AE10)</f>
        <v>0</v>
      </c>
      <c r="AL9" t="s">
        <v>87</v>
      </c>
    </row>
    <row r="10" spans="1:38" ht="16.2" customHeight="1" thickBot="1" x14ac:dyDescent="0.35">
      <c r="A10" s="137"/>
      <c r="B10" s="140"/>
      <c r="C10" s="143"/>
      <c r="D10" s="146"/>
      <c r="E10" s="146"/>
      <c r="F10" s="58" t="s">
        <v>137</v>
      </c>
      <c r="G10" s="47" t="s">
        <v>91</v>
      </c>
      <c r="H10" s="57">
        <f t="shared" ref="H10:H68" si="0">IF(G10="Ж",5,0)</f>
        <v>0</v>
      </c>
      <c r="I10" s="18"/>
      <c r="J10" s="152"/>
      <c r="K10" s="152"/>
      <c r="L10" s="152"/>
      <c r="M10" s="131"/>
      <c r="N10" s="131"/>
      <c r="O10" s="131"/>
      <c r="P10" s="134"/>
      <c r="Q10" s="89"/>
      <c r="R10" s="89"/>
      <c r="S10" s="62">
        <f>IF(OR(Q9=0,R9=0),"",R9-Q9)</f>
        <v>12563</v>
      </c>
      <c r="T10" s="91"/>
      <c r="U10" s="93"/>
      <c r="V10" s="25">
        <v>1</v>
      </c>
      <c r="W10" s="107"/>
      <c r="X10" s="96"/>
      <c r="Y10" s="96"/>
      <c r="Z10" s="78" t="str">
        <f>IF(AND(Z9="",AA9=""),"",IF($AB$5&gt;=(Z9+AA9),(Z9*5)-(AA9*5),"Погрешан унос података"))</f>
        <v/>
      </c>
      <c r="AA10" s="79"/>
      <c r="AB10" s="82">
        <f>IF(AND(AB9="",AC9=""),"",IF($AD$5=(AB9+AC9),(AB9*20)-(AC9*5),"Погрешан унос података"))</f>
        <v>-10</v>
      </c>
      <c r="AC10" s="83"/>
      <c r="AD10" s="156">
        <f>IF(AD9="","",IF($AF$5&gt;=AD9,AD9*10,"Погрешан унос"))</f>
        <v>20</v>
      </c>
      <c r="AE10" s="86" t="str">
        <f>IF(AE9="","",AE9*-5)</f>
        <v/>
      </c>
      <c r="AF10" s="99"/>
      <c r="AG10" s="101"/>
      <c r="AH10" s="102"/>
      <c r="AI10" s="76"/>
      <c r="AJ10" s="76"/>
      <c r="AK10" s="76"/>
      <c r="AL10" t="s">
        <v>88</v>
      </c>
    </row>
    <row r="11" spans="1:38" s="9" customFormat="1" ht="16.2" customHeight="1" thickBot="1" x14ac:dyDescent="0.35">
      <c r="A11" s="138"/>
      <c r="B11" s="141"/>
      <c r="C11" s="144"/>
      <c r="D11" s="147"/>
      <c r="E11" s="159"/>
      <c r="F11" s="58" t="s">
        <v>138</v>
      </c>
      <c r="G11" s="48" t="s">
        <v>92</v>
      </c>
      <c r="H11" s="57">
        <f t="shared" si="0"/>
        <v>5</v>
      </c>
      <c r="I11" s="20"/>
      <c r="J11" s="153"/>
      <c r="K11" s="153"/>
      <c r="L11" s="153"/>
      <c r="M11" s="132"/>
      <c r="N11" s="132"/>
      <c r="O11" s="132"/>
      <c r="P11" s="135"/>
      <c r="Q11" s="87"/>
      <c r="R11" s="87"/>
      <c r="S11" s="63">
        <f>IF(S10="","",S10/86400)</f>
        <v>0.1454050925925926</v>
      </c>
      <c r="T11" s="64">
        <f>S11</f>
        <v>0.1454050925925926</v>
      </c>
      <c r="U11" s="94"/>
      <c r="V11" s="7">
        <f>IF(V10="","",V10*50)</f>
        <v>50</v>
      </c>
      <c r="W11" s="108"/>
      <c r="X11" s="97"/>
      <c r="Y11" s="97"/>
      <c r="Z11" s="80"/>
      <c r="AA11" s="81"/>
      <c r="AB11" s="84"/>
      <c r="AC11" s="85"/>
      <c r="AD11" s="157"/>
      <c r="AE11" s="87"/>
      <c r="AF11" s="100"/>
      <c r="AG11" s="101"/>
      <c r="AH11" s="103"/>
      <c r="AI11" s="77"/>
      <c r="AJ11" s="77"/>
      <c r="AK11" s="77"/>
    </row>
    <row r="12" spans="1:38" s="11" customFormat="1" ht="14.4" customHeight="1" thickBot="1" x14ac:dyDescent="0.35">
      <c r="A12" s="136" t="str">
        <f t="shared" ref="A12" si="1">IF(OR(B12="",B12="DNF",B12="DNS"),B12,IF(OR(C12="VK",C12="DISQ"),C12,IF(AG12&gt;1,AG12,RANK(C12,$C$9:$C$66,0))))</f>
        <v/>
      </c>
      <c r="B12" s="139" t="str">
        <f>IF(AND(F12="",F13="",F14=""),"",IF(J12="","DNS",IF(M12="","DNF",IF(OR(S13&gt;$S$8,AF12="DISQ"),"DISQ",V14+W12+X12+Y12))))</f>
        <v/>
      </c>
      <c r="C12" s="142" t="str">
        <f>IF(OR(AND(B12="DISQ",AF12="VK"),AF12="VK",F14=""),"VK",B12)</f>
        <v>VK</v>
      </c>
      <c r="D12" s="145"/>
      <c r="E12" s="145"/>
      <c r="F12" s="58"/>
      <c r="G12" s="46"/>
      <c r="H12" s="57">
        <f>IF(G12="Ж",5,0)</f>
        <v>0</v>
      </c>
      <c r="I12" s="59"/>
      <c r="J12" s="151"/>
      <c r="K12" s="151"/>
      <c r="L12" s="151"/>
      <c r="M12" s="130"/>
      <c r="N12" s="130"/>
      <c r="O12" s="130"/>
      <c r="P12" s="133"/>
      <c r="Q12" s="88">
        <f>+(J12*3600)+(K12*60)+L12+P12</f>
        <v>0</v>
      </c>
      <c r="R12" s="88">
        <f>+(M12*3600)+(N12*60)+O12</f>
        <v>0</v>
      </c>
      <c r="S12" s="61"/>
      <c r="T12" s="90" t="str">
        <f>IF(S13="","",IF(S13&lt;=$S$8,"УСПЕШНО","Прекорачење времена"))</f>
        <v/>
      </c>
      <c r="U12" s="92" t="str">
        <f t="shared" ref="U12" si="2">IF(OR(F14="",AF12="DISQ",AF12="VK"),"",IF(AND(T12="УСПЕШНО",V12="УСПЕШНО"),S13,""))</f>
        <v/>
      </c>
      <c r="V12" s="5" t="str">
        <f>IF(V14="","",IF(AND(V13=$Z$5),"УСПЕШНО",IF(AND(V13&lt;$Z$5),"Недостају све КТ")))</f>
        <v/>
      </c>
      <c r="W12" s="106" t="str">
        <f>IF(F12="","",IF(U12="",0,MIN($U$9:$U$66)/U12*100))</f>
        <v/>
      </c>
      <c r="X12" s="95" t="str">
        <f t="shared" ref="X12" si="3">IF(F12="","",(SUM(H12:H14)))</f>
        <v/>
      </c>
      <c r="Y12" s="95" t="str">
        <f>IF(F12="","",AH12+AI12+AJ12+AK12)</f>
        <v/>
      </c>
      <c r="Z12" s="26"/>
      <c r="AA12" s="27"/>
      <c r="AB12" s="28"/>
      <c r="AC12" s="27"/>
      <c r="AD12" s="28"/>
      <c r="AE12" s="27"/>
      <c r="AF12" s="98"/>
      <c r="AG12" s="101"/>
      <c r="AH12" s="102">
        <f t="shared" ref="AH12" si="4">IF(Z13="",0,Z13)</f>
        <v>0</v>
      </c>
      <c r="AI12" s="76">
        <f t="shared" ref="AI12" si="5">IF(AB13="",0,AB13)</f>
        <v>0</v>
      </c>
      <c r="AJ12" s="76">
        <f t="shared" ref="AJ12:AK12" si="6">IF(AD13="",0,AD13)</f>
        <v>0</v>
      </c>
      <c r="AK12" s="76">
        <f t="shared" si="6"/>
        <v>0</v>
      </c>
      <c r="AL12" s="41" t="s">
        <v>91</v>
      </c>
    </row>
    <row r="13" spans="1:38" ht="14.4" customHeight="1" thickBot="1" x14ac:dyDescent="0.35">
      <c r="A13" s="137"/>
      <c r="B13" s="140"/>
      <c r="C13" s="143"/>
      <c r="D13" s="146"/>
      <c r="E13" s="146"/>
      <c r="F13" s="58"/>
      <c r="G13" s="47"/>
      <c r="H13" s="57">
        <f t="shared" si="0"/>
        <v>0</v>
      </c>
      <c r="I13" s="18"/>
      <c r="J13" s="152"/>
      <c r="K13" s="152"/>
      <c r="L13" s="152"/>
      <c r="M13" s="131"/>
      <c r="N13" s="131"/>
      <c r="O13" s="131"/>
      <c r="P13" s="134"/>
      <c r="Q13" s="89"/>
      <c r="R13" s="89"/>
      <c r="S13" s="62" t="str">
        <f>IF(OR(Q12=0,R12=0),"",R12-Q12)</f>
        <v/>
      </c>
      <c r="T13" s="91"/>
      <c r="U13" s="93"/>
      <c r="V13" s="25"/>
      <c r="W13" s="107"/>
      <c r="X13" s="96"/>
      <c r="Y13" s="96"/>
      <c r="Z13" s="78" t="str">
        <f>IF(AND(Z12="",AA12=""),"",IF($AB$5&gt;=(Z12+AA12),(Z12*5)-(AA12*5),"Погрешан унос података"))</f>
        <v/>
      </c>
      <c r="AA13" s="79"/>
      <c r="AB13" s="82" t="str">
        <f>IF(AND(AB12="",AC12=""),"",IF($AD$5=(AB12+AC12),(AB12*20)-(AC12*5),"Погрешан унос података"))</f>
        <v/>
      </c>
      <c r="AC13" s="83"/>
      <c r="AD13" s="156" t="str">
        <f>IF(AD12="","",IF($AF$5&gt;=AD12,AD12*10,"Погрешан унос"))</f>
        <v/>
      </c>
      <c r="AE13" s="86" t="str">
        <f>IF(AE12="","",AE12*-5)</f>
        <v/>
      </c>
      <c r="AF13" s="99"/>
      <c r="AG13" s="101"/>
      <c r="AH13" s="102"/>
      <c r="AI13" s="76"/>
      <c r="AJ13" s="76"/>
      <c r="AK13" s="76"/>
      <c r="AL13" s="42" t="s">
        <v>92</v>
      </c>
    </row>
    <row r="14" spans="1:38" s="9" customFormat="1" ht="15" customHeight="1" thickBot="1" x14ac:dyDescent="0.35">
      <c r="A14" s="138"/>
      <c r="B14" s="141"/>
      <c r="C14" s="144"/>
      <c r="D14" s="147"/>
      <c r="E14" s="159"/>
      <c r="F14" s="58"/>
      <c r="G14" s="48"/>
      <c r="H14" s="57">
        <f t="shared" si="0"/>
        <v>0</v>
      </c>
      <c r="I14" s="20"/>
      <c r="J14" s="153"/>
      <c r="K14" s="153"/>
      <c r="L14" s="153"/>
      <c r="M14" s="132"/>
      <c r="N14" s="132"/>
      <c r="O14" s="132"/>
      <c r="P14" s="135"/>
      <c r="Q14" s="87"/>
      <c r="R14" s="87"/>
      <c r="S14" s="63" t="str">
        <f>IF(S13="","",S13/86400)</f>
        <v/>
      </c>
      <c r="T14" s="64" t="str">
        <f>S14</f>
        <v/>
      </c>
      <c r="U14" s="94"/>
      <c r="V14" s="7" t="str">
        <f>IF(V13="","",V13*50)</f>
        <v/>
      </c>
      <c r="W14" s="108"/>
      <c r="X14" s="97"/>
      <c r="Y14" s="97"/>
      <c r="Z14" s="80"/>
      <c r="AA14" s="81"/>
      <c r="AB14" s="84"/>
      <c r="AC14" s="85"/>
      <c r="AD14" s="157"/>
      <c r="AE14" s="87"/>
      <c r="AF14" s="100"/>
      <c r="AG14" s="101"/>
      <c r="AH14" s="103"/>
      <c r="AI14" s="77"/>
      <c r="AJ14" s="77"/>
      <c r="AK14" s="77"/>
    </row>
    <row r="15" spans="1:38" ht="14.4" customHeight="1" thickBot="1" x14ac:dyDescent="0.35">
      <c r="A15" s="136" t="str">
        <f t="shared" ref="A15" si="7">IF(OR(B15="",B15="DNF",B15="DNS"),B15,IF(OR(C15="VK",C15="DISQ"),C15,IF(AG15&gt;1,AG15,RANK(C15,$C$9:$C$66,0))))</f>
        <v/>
      </c>
      <c r="B15" s="139" t="str">
        <f t="shared" ref="B15" si="8">IF(AND(F15="",F16="",F17=""),"",IF(J15="","DNS",IF(M15="","DNF",IF(OR(S16&gt;$S$8,AF15="DISQ"),"DISQ",V17+W15+X15+Y15))))</f>
        <v/>
      </c>
      <c r="C15" s="142" t="str">
        <f>IF(OR(AND(B15="DISQ",AF15="VK"),AF15="VK",F17=""),"VK",B15)</f>
        <v>VK</v>
      </c>
      <c r="D15" s="145"/>
      <c r="E15" s="158"/>
      <c r="F15" s="58"/>
      <c r="G15" s="46"/>
      <c r="H15" s="57">
        <f t="shared" si="0"/>
        <v>0</v>
      </c>
      <c r="I15" s="22"/>
      <c r="J15" s="152"/>
      <c r="K15" s="152"/>
      <c r="L15" s="152"/>
      <c r="M15" s="131"/>
      <c r="N15" s="131"/>
      <c r="O15" s="131"/>
      <c r="P15" s="133"/>
      <c r="Q15" s="88">
        <f>+(J15*3600)+(K15*60)+L15+P15</f>
        <v>0</v>
      </c>
      <c r="R15" s="86">
        <f>+(M15*3600)+(N15*60)+O15</f>
        <v>0</v>
      </c>
      <c r="S15" s="62"/>
      <c r="T15" s="90" t="str">
        <f>IF(S16="","",IF(S16&lt;=$S$8,"УСПЕШНО","Прекорачење времена"))</f>
        <v/>
      </c>
      <c r="U15" s="92" t="str">
        <f t="shared" ref="U15" si="9">IF(OR(F17="",AF15="DISQ",AF15="VK"),"",IF(AND(T15="УСПЕШНО",V15="УСПЕШНО"),S16,""))</f>
        <v/>
      </c>
      <c r="V15" s="5" t="str">
        <f>IF(V17="","",IF(AND(V16=$Z$5),"УСПЕШНО",IF(AND(V16&lt;$Z$5),"Недостају све КТ")))</f>
        <v/>
      </c>
      <c r="W15" s="106" t="str">
        <f>IF(F15="","",IF(U15="",0,MIN($U$9:$U$66)/U15*100))</f>
        <v/>
      </c>
      <c r="X15" s="95" t="str">
        <f t="shared" ref="X15" si="10">IF(F15="","",(SUM(H15:H17)))</f>
        <v/>
      </c>
      <c r="Y15" s="95" t="str">
        <f>IF(F15="","",AH15+AI15+AJ15+AK15)</f>
        <v/>
      </c>
      <c r="Z15" s="29"/>
      <c r="AA15" s="30"/>
      <c r="AB15" s="31"/>
      <c r="AC15" s="30"/>
      <c r="AD15" s="31"/>
      <c r="AE15" s="30"/>
      <c r="AF15" s="98"/>
      <c r="AG15" s="101"/>
      <c r="AH15" s="102">
        <f t="shared" ref="AH15" si="11">IF(Z16="",0,Z16)</f>
        <v>0</v>
      </c>
      <c r="AI15" s="76">
        <f t="shared" ref="AI15" si="12">IF(AB16="",0,AB16)</f>
        <v>0</v>
      </c>
      <c r="AJ15" s="76">
        <f t="shared" ref="AJ15:AK15" si="13">IF(AD16="",0,AD16)</f>
        <v>0</v>
      </c>
      <c r="AK15" s="76">
        <f t="shared" si="13"/>
        <v>0</v>
      </c>
    </row>
    <row r="16" spans="1:38" ht="14.4" customHeight="1" thickBot="1" x14ac:dyDescent="0.35">
      <c r="A16" s="137"/>
      <c r="B16" s="140"/>
      <c r="C16" s="143"/>
      <c r="D16" s="146"/>
      <c r="E16" s="146"/>
      <c r="F16" s="58"/>
      <c r="G16" s="47"/>
      <c r="H16" s="57">
        <f t="shared" si="0"/>
        <v>0</v>
      </c>
      <c r="I16" s="24"/>
      <c r="J16" s="152"/>
      <c r="K16" s="152"/>
      <c r="L16" s="152"/>
      <c r="M16" s="131"/>
      <c r="N16" s="131"/>
      <c r="O16" s="131"/>
      <c r="P16" s="134"/>
      <c r="Q16" s="89"/>
      <c r="R16" s="89"/>
      <c r="S16" s="62" t="str">
        <f>IF(OR(Q15=0,R15=0),"",R15-Q15)</f>
        <v/>
      </c>
      <c r="T16" s="91"/>
      <c r="U16" s="93"/>
      <c r="V16" s="14"/>
      <c r="W16" s="107"/>
      <c r="X16" s="96"/>
      <c r="Y16" s="96"/>
      <c r="Z16" s="78" t="str">
        <f>IF(AND(Z15="",AA15=""),"",IF($AB$5&gt;=(Z15+AA15),(Z15*5)-(AA15*5),"Погрешан унос података"))</f>
        <v/>
      </c>
      <c r="AA16" s="79"/>
      <c r="AB16" s="82" t="str">
        <f>IF(AND(AB15="",AC15=""),"",IF($AD$5=(AB15+AC15),(AB15*20)-(AC15*5),"Погрешан унос података"))</f>
        <v/>
      </c>
      <c r="AC16" s="83"/>
      <c r="AD16" s="156" t="str">
        <f>IF(AD15="","",IF($AF$5&gt;=AD15,AD15*10,"Погрешан унос"))</f>
        <v/>
      </c>
      <c r="AE16" s="86" t="str">
        <f>IF(AE15="","",AE15*-5)</f>
        <v/>
      </c>
      <c r="AF16" s="99"/>
      <c r="AG16" s="101"/>
      <c r="AH16" s="102"/>
      <c r="AI16" s="76"/>
      <c r="AJ16" s="76"/>
      <c r="AK16" s="76"/>
    </row>
    <row r="17" spans="1:37" s="10" customFormat="1" ht="15" customHeight="1" thickBot="1" x14ac:dyDescent="0.35">
      <c r="A17" s="138"/>
      <c r="B17" s="141"/>
      <c r="C17" s="144"/>
      <c r="D17" s="147"/>
      <c r="E17" s="159"/>
      <c r="F17" s="58"/>
      <c r="G17" s="48"/>
      <c r="H17" s="57">
        <f t="shared" si="0"/>
        <v>0</v>
      </c>
      <c r="I17" s="20"/>
      <c r="J17" s="153"/>
      <c r="K17" s="153"/>
      <c r="L17" s="153"/>
      <c r="M17" s="132"/>
      <c r="N17" s="132"/>
      <c r="O17" s="132"/>
      <c r="P17" s="135"/>
      <c r="Q17" s="87"/>
      <c r="R17" s="87"/>
      <c r="S17" s="63" t="str">
        <f>IF(S16="","",S16/86400)</f>
        <v/>
      </c>
      <c r="T17" s="64" t="str">
        <f>S17</f>
        <v/>
      </c>
      <c r="U17" s="94"/>
      <c r="V17" s="7" t="str">
        <f>IF(V16="","",V16*50)</f>
        <v/>
      </c>
      <c r="W17" s="108"/>
      <c r="X17" s="97"/>
      <c r="Y17" s="97"/>
      <c r="Z17" s="80"/>
      <c r="AA17" s="81"/>
      <c r="AB17" s="84"/>
      <c r="AC17" s="85"/>
      <c r="AD17" s="157"/>
      <c r="AE17" s="87"/>
      <c r="AF17" s="100"/>
      <c r="AG17" s="101"/>
      <c r="AH17" s="103"/>
      <c r="AI17" s="77"/>
      <c r="AJ17" s="77"/>
      <c r="AK17" s="77"/>
    </row>
    <row r="18" spans="1:37" ht="14.4" customHeight="1" thickBot="1" x14ac:dyDescent="0.35">
      <c r="A18" s="136" t="str">
        <f t="shared" ref="A18" si="14">IF(OR(B18="",B18="DNF",B18="DNS"),B18,IF(OR(C18="VK",C18="DISQ"),C18,IF(AG18&gt;1,AG18,RANK(C18,$C$9:$C$66,0))))</f>
        <v/>
      </c>
      <c r="B18" s="139" t="str">
        <f t="shared" ref="B18" si="15">IF(AND(F18="",F19="",F20=""),"",IF(J18="","DNS",IF(M18="","DNF",IF(OR(S19&gt;$S$8,AF18="DISQ"),"DISQ",V20+W18+X18+Y18))))</f>
        <v/>
      </c>
      <c r="C18" s="142" t="str">
        <f>IF(OR(AND(B18="DISQ",AF18="VK"),AF18="VK",F20=""),"VK",B18)</f>
        <v>VK</v>
      </c>
      <c r="D18" s="145"/>
      <c r="E18" s="158"/>
      <c r="F18" s="21"/>
      <c r="G18" s="46"/>
      <c r="H18" s="57">
        <f t="shared" si="0"/>
        <v>0</v>
      </c>
      <c r="I18" s="22"/>
      <c r="J18" s="152"/>
      <c r="K18" s="152"/>
      <c r="L18" s="152"/>
      <c r="M18" s="131"/>
      <c r="N18" s="131"/>
      <c r="O18" s="131"/>
      <c r="P18" s="133"/>
      <c r="Q18" s="88">
        <f>+(J18*3600)+(K18*60)+L18+P18</f>
        <v>0</v>
      </c>
      <c r="R18" s="86">
        <f>+(M18*3600)+(N18*60)+O18</f>
        <v>0</v>
      </c>
      <c r="S18" s="62"/>
      <c r="T18" s="90" t="str">
        <f>IF(S19="","",IF(S19&lt;=$S$8,"УСПЕШНО","Прекорачење времена"))</f>
        <v/>
      </c>
      <c r="U18" s="92" t="str">
        <f t="shared" ref="U18" si="16">IF(OR(F20="",AF18="DISQ",AF18="VK"),"",IF(AND(T18="УСПЕШНО",V18="УСПЕШНО"),S19,""))</f>
        <v/>
      </c>
      <c r="V18" s="5" t="str">
        <f>IF(V20="","",IF(AND(V19=$Z$5),"УСПЕШНО",IF(AND(V19&lt;$Z$5),"Недостају све КТ")))</f>
        <v/>
      </c>
      <c r="W18" s="106" t="str">
        <f>IF(F18="","",IF(U18="",0,MIN($U$9:$U$66)/U18*100))</f>
        <v/>
      </c>
      <c r="X18" s="95" t="str">
        <f t="shared" ref="X18" si="17">IF(F18="","",(SUM(H18:H20)))</f>
        <v/>
      </c>
      <c r="Y18" s="95" t="str">
        <f>IF(F18="","",AH18+AI18+AJ18+AK18)</f>
        <v/>
      </c>
      <c r="Z18" s="29"/>
      <c r="AA18" s="30"/>
      <c r="AB18" s="31"/>
      <c r="AC18" s="30"/>
      <c r="AD18" s="31"/>
      <c r="AE18" s="30"/>
      <c r="AF18" s="98"/>
      <c r="AG18" s="101"/>
      <c r="AH18" s="102">
        <f t="shared" ref="AH18" si="18">IF(Z19="",0,Z19)</f>
        <v>0</v>
      </c>
      <c r="AI18" s="76">
        <f t="shared" ref="AI18" si="19">IF(AB19="",0,AB19)</f>
        <v>0</v>
      </c>
      <c r="AJ18" s="76">
        <f t="shared" ref="AJ18:AK18" si="20">IF(AD19="",0,AD19)</f>
        <v>0</v>
      </c>
      <c r="AK18" s="76">
        <f t="shared" si="20"/>
        <v>0</v>
      </c>
    </row>
    <row r="19" spans="1:37" ht="14.4" customHeight="1" thickBot="1" x14ac:dyDescent="0.35">
      <c r="A19" s="137"/>
      <c r="B19" s="140"/>
      <c r="C19" s="143"/>
      <c r="D19" s="146"/>
      <c r="E19" s="146"/>
      <c r="F19" s="23"/>
      <c r="G19" s="47"/>
      <c r="H19" s="57">
        <f t="shared" si="0"/>
        <v>0</v>
      </c>
      <c r="I19" s="24"/>
      <c r="J19" s="152"/>
      <c r="K19" s="152"/>
      <c r="L19" s="152"/>
      <c r="M19" s="131"/>
      <c r="N19" s="131"/>
      <c r="O19" s="131"/>
      <c r="P19" s="134"/>
      <c r="Q19" s="89"/>
      <c r="R19" s="89"/>
      <c r="S19" s="62" t="str">
        <f>IF(OR(Q18=0,R18=0),"",R18-Q18)</f>
        <v/>
      </c>
      <c r="T19" s="91"/>
      <c r="U19" s="93"/>
      <c r="V19" s="14"/>
      <c r="W19" s="107"/>
      <c r="X19" s="96"/>
      <c r="Y19" s="96"/>
      <c r="Z19" s="78" t="str">
        <f>IF(AND(Z18="",AA18=""),"",IF($AB$5&gt;=(Z18+AA18),(Z18*5)-(AA18*5),"Погрешан унос података"))</f>
        <v/>
      </c>
      <c r="AA19" s="79"/>
      <c r="AB19" s="82" t="str">
        <f>IF(AND(AB18="",AC18=""),"",IF($AD$5=(AB18+AC18),(AB18*20)-(AC18*5),"Погрешан унос података"))</f>
        <v/>
      </c>
      <c r="AC19" s="83"/>
      <c r="AD19" s="156" t="str">
        <f>IF(AD18="","",IF($AF$5&gt;=AD18,AD18*10,"Погрешан унос"))</f>
        <v/>
      </c>
      <c r="AE19" s="86" t="str">
        <f>IF(AE18="","",AE18*-5)</f>
        <v/>
      </c>
      <c r="AF19" s="99"/>
      <c r="AG19" s="101"/>
      <c r="AH19" s="102"/>
      <c r="AI19" s="76"/>
      <c r="AJ19" s="76"/>
      <c r="AK19" s="76"/>
    </row>
    <row r="20" spans="1:37" s="10" customFormat="1" ht="15" customHeight="1" thickBot="1" x14ac:dyDescent="0.35">
      <c r="A20" s="138"/>
      <c r="B20" s="141"/>
      <c r="C20" s="144"/>
      <c r="D20" s="147"/>
      <c r="E20" s="159"/>
      <c r="F20" s="19"/>
      <c r="G20" s="48"/>
      <c r="H20" s="57">
        <f t="shared" si="0"/>
        <v>0</v>
      </c>
      <c r="I20" s="20"/>
      <c r="J20" s="153"/>
      <c r="K20" s="153"/>
      <c r="L20" s="153"/>
      <c r="M20" s="132"/>
      <c r="N20" s="132"/>
      <c r="O20" s="132"/>
      <c r="P20" s="135"/>
      <c r="Q20" s="87"/>
      <c r="R20" s="87"/>
      <c r="S20" s="63" t="str">
        <f>IF(S19="","",S19/86400)</f>
        <v/>
      </c>
      <c r="T20" s="64" t="str">
        <f>S20</f>
        <v/>
      </c>
      <c r="U20" s="94"/>
      <c r="V20" s="7" t="str">
        <f>IF(V19="","",V19*50)</f>
        <v/>
      </c>
      <c r="W20" s="108"/>
      <c r="X20" s="97"/>
      <c r="Y20" s="97"/>
      <c r="Z20" s="80"/>
      <c r="AA20" s="81"/>
      <c r="AB20" s="84"/>
      <c r="AC20" s="85"/>
      <c r="AD20" s="157"/>
      <c r="AE20" s="87"/>
      <c r="AF20" s="100"/>
      <c r="AG20" s="101"/>
      <c r="AH20" s="103"/>
      <c r="AI20" s="77"/>
      <c r="AJ20" s="77"/>
      <c r="AK20" s="77"/>
    </row>
    <row r="21" spans="1:37" s="11" customFormat="1" ht="14.4" customHeight="1" thickBot="1" x14ac:dyDescent="0.35">
      <c r="A21" s="136" t="str">
        <f t="shared" ref="A21" si="21">IF(OR(B21="",B21="DNF",B21="DNS"),B21,IF(OR(C21="VK",C21="DISQ"),C21,IF(AG21&gt;1,AG21,RANK(C21,$C$9:$C$66,0))))</f>
        <v/>
      </c>
      <c r="B21" s="139" t="str">
        <f t="shared" ref="B21" si="22">IF(AND(F21="",F22="",F23=""),"",IF(J21="","DNS",IF(M21="","DNF",IF(OR(S22&gt;$S$8,AF21="DISQ"),"DISQ",V23+W21+X21+Y21))))</f>
        <v/>
      </c>
      <c r="C21" s="142" t="str">
        <f>IF(OR(AND(B21="DISQ",AF21="VK"),AF21="VK",F23=""),"VK",B21)</f>
        <v>VK</v>
      </c>
      <c r="D21" s="145"/>
      <c r="E21" s="145"/>
      <c r="F21" s="15"/>
      <c r="G21" s="46"/>
      <c r="H21" s="57">
        <f t="shared" si="0"/>
        <v>0</v>
      </c>
      <c r="I21" s="16"/>
      <c r="J21" s="151"/>
      <c r="K21" s="151"/>
      <c r="L21" s="151"/>
      <c r="M21" s="130"/>
      <c r="N21" s="130"/>
      <c r="O21" s="130"/>
      <c r="P21" s="133"/>
      <c r="Q21" s="88">
        <f>+(J21*3600)+(K21*60)+L21+P21</f>
        <v>0</v>
      </c>
      <c r="R21" s="88">
        <f>+(M21*3600)+(N21*60)+O21</f>
        <v>0</v>
      </c>
      <c r="S21" s="61"/>
      <c r="T21" s="90" t="str">
        <f>IF(S22="","",IF(S22&lt;=$S$8,"УСПЕШНО","Прекорачење времена"))</f>
        <v/>
      </c>
      <c r="U21" s="92" t="str">
        <f t="shared" ref="U21" si="23">IF(OR(F23="",AF21="DISQ",AF21="VK"),"",IF(AND(T21="УСПЕШНО",V21="УСПЕШНО"),S22,""))</f>
        <v/>
      </c>
      <c r="V21" s="5" t="str">
        <f>IF(V23="","",IF(AND(V22=$Z$5),"УСПЕШНО",IF(AND(V22&lt;$Z$5),"Недостају све КТ")))</f>
        <v/>
      </c>
      <c r="W21" s="106" t="str">
        <f>IF(F21="","",IF(U21="",0,MIN($U$9:$U$66)/U21*100))</f>
        <v/>
      </c>
      <c r="X21" s="95" t="str">
        <f t="shared" ref="X21" si="24">IF(F21="","",(SUM(H21:H23)))</f>
        <v/>
      </c>
      <c r="Y21" s="95" t="str">
        <f>IF(F21="","",AH21+AI21+AJ21+AK21)</f>
        <v/>
      </c>
      <c r="Z21" s="26"/>
      <c r="AA21" s="27"/>
      <c r="AB21" s="28"/>
      <c r="AC21" s="27"/>
      <c r="AD21" s="28"/>
      <c r="AE21" s="27"/>
      <c r="AF21" s="98"/>
      <c r="AG21" s="101"/>
      <c r="AH21" s="102">
        <f t="shared" ref="AH21" si="25">IF(Z22="",0,Z22)</f>
        <v>0</v>
      </c>
      <c r="AI21" s="76">
        <f t="shared" ref="AI21" si="26">IF(AB22="",0,AB22)</f>
        <v>0</v>
      </c>
      <c r="AJ21" s="76">
        <f t="shared" ref="AJ21:AK21" si="27">IF(AD22="",0,AD22)</f>
        <v>0</v>
      </c>
      <c r="AK21" s="76">
        <f t="shared" si="27"/>
        <v>0</v>
      </c>
    </row>
    <row r="22" spans="1:37" ht="14.4" customHeight="1" thickBot="1" x14ac:dyDescent="0.35">
      <c r="A22" s="137"/>
      <c r="B22" s="140"/>
      <c r="C22" s="143"/>
      <c r="D22" s="146"/>
      <c r="E22" s="146"/>
      <c r="F22" s="23"/>
      <c r="G22" s="47"/>
      <c r="H22" s="57">
        <f t="shared" si="0"/>
        <v>0</v>
      </c>
      <c r="I22" s="24"/>
      <c r="J22" s="152"/>
      <c r="K22" s="152"/>
      <c r="L22" s="152"/>
      <c r="M22" s="131"/>
      <c r="N22" s="131"/>
      <c r="O22" s="131"/>
      <c r="P22" s="134"/>
      <c r="Q22" s="89"/>
      <c r="R22" s="89"/>
      <c r="S22" s="62" t="str">
        <f>IF(OR(Q21=0,R21=0),"",R21-Q21)</f>
        <v/>
      </c>
      <c r="T22" s="91"/>
      <c r="U22" s="93"/>
      <c r="V22" s="14"/>
      <c r="W22" s="107"/>
      <c r="X22" s="96"/>
      <c r="Y22" s="96"/>
      <c r="Z22" s="78" t="str">
        <f>IF(AND(Z21="",AA21=""),"",IF($AB$5&gt;=(Z21+AA21),(Z21*5)-(AA21*5),"Погрешан унос података"))</f>
        <v/>
      </c>
      <c r="AA22" s="79"/>
      <c r="AB22" s="82" t="str">
        <f>IF(AND(AB21="",AC21=""),"",IF($AD$5=(AB21+AC21),(AB21*20)-(AC21*5),"Погрешан унос података"))</f>
        <v/>
      </c>
      <c r="AC22" s="83"/>
      <c r="AD22" s="156" t="str">
        <f>IF(AD21="","",IF($AF$5&gt;=AD21,AD21*10,"Погрешан унос"))</f>
        <v/>
      </c>
      <c r="AE22" s="86" t="str">
        <f>IF(AE21="","",AE21*-5)</f>
        <v/>
      </c>
      <c r="AF22" s="99"/>
      <c r="AG22" s="101"/>
      <c r="AH22" s="102"/>
      <c r="AI22" s="76"/>
      <c r="AJ22" s="76"/>
      <c r="AK22" s="76"/>
    </row>
    <row r="23" spans="1:37" s="10" customFormat="1" ht="15" customHeight="1" thickBot="1" x14ac:dyDescent="0.35">
      <c r="A23" s="138"/>
      <c r="B23" s="141"/>
      <c r="C23" s="144"/>
      <c r="D23" s="147"/>
      <c r="E23" s="159"/>
      <c r="F23" s="19"/>
      <c r="G23" s="48"/>
      <c r="H23" s="57">
        <f t="shared" si="0"/>
        <v>0</v>
      </c>
      <c r="I23" s="20"/>
      <c r="J23" s="153"/>
      <c r="K23" s="153"/>
      <c r="L23" s="153"/>
      <c r="M23" s="132"/>
      <c r="N23" s="132"/>
      <c r="O23" s="132"/>
      <c r="P23" s="135"/>
      <c r="Q23" s="87"/>
      <c r="R23" s="87"/>
      <c r="S23" s="63" t="str">
        <f>IF(S22="","",S22/86400)</f>
        <v/>
      </c>
      <c r="T23" s="64" t="str">
        <f>S23</f>
        <v/>
      </c>
      <c r="U23" s="94"/>
      <c r="V23" s="7" t="str">
        <f>IF(V22="","",V22*50)</f>
        <v/>
      </c>
      <c r="W23" s="108"/>
      <c r="X23" s="97"/>
      <c r="Y23" s="97"/>
      <c r="Z23" s="80"/>
      <c r="AA23" s="81"/>
      <c r="AB23" s="84"/>
      <c r="AC23" s="85"/>
      <c r="AD23" s="157"/>
      <c r="AE23" s="87"/>
      <c r="AF23" s="100"/>
      <c r="AG23" s="101"/>
      <c r="AH23" s="103"/>
      <c r="AI23" s="77"/>
      <c r="AJ23" s="77"/>
      <c r="AK23" s="77"/>
    </row>
    <row r="24" spans="1:37" s="11" customFormat="1" ht="14.4" customHeight="1" thickBot="1" x14ac:dyDescent="0.35">
      <c r="A24" s="136" t="str">
        <f t="shared" ref="A24" si="28">IF(OR(B24="",B24="DNF",B24="DNS"),B24,IF(OR(C24="VK",C24="DISQ"),C24,IF(AG24&gt;1,AG24,RANK(C24,$C$9:$C$66,0))))</f>
        <v/>
      </c>
      <c r="B24" s="139" t="str">
        <f t="shared" ref="B24" si="29">IF(AND(F24="",F25="",F26=""),"",IF(J24="","DNS",IF(M24="","DNF",IF(OR(S25&gt;$S$8,AF24="DISQ"),"DISQ",V26+W24+X24+Y24))))</f>
        <v/>
      </c>
      <c r="C24" s="142" t="str">
        <f>IF(OR(AND(B24="DISQ",AF24="VK"),AF24="VK",F26=""),"VK",B24)</f>
        <v>VK</v>
      </c>
      <c r="D24" s="145"/>
      <c r="E24" s="145"/>
      <c r="F24" s="15"/>
      <c r="G24" s="46"/>
      <c r="H24" s="57">
        <f t="shared" si="0"/>
        <v>0</v>
      </c>
      <c r="I24" s="16"/>
      <c r="J24" s="151"/>
      <c r="K24" s="151"/>
      <c r="L24" s="151"/>
      <c r="M24" s="130"/>
      <c r="N24" s="130"/>
      <c r="O24" s="130"/>
      <c r="P24" s="133"/>
      <c r="Q24" s="88">
        <f>+(J24*3600)+(K24*60)+L24+P24</f>
        <v>0</v>
      </c>
      <c r="R24" s="88">
        <f>+(M24*3600)+(N24*60)+O24</f>
        <v>0</v>
      </c>
      <c r="S24" s="61"/>
      <c r="T24" s="90" t="str">
        <f>IF(S25="","",IF(S25&lt;=$S$8,"УСПЕШНО","Прекорачење времена"))</f>
        <v/>
      </c>
      <c r="U24" s="92" t="str">
        <f t="shared" ref="U24" si="30">IF(OR(F26="",AF24="DISQ",AF24="VK"),"",IF(AND(T24="УСПЕШНО",V24="УСПЕШНО"),S25,""))</f>
        <v/>
      </c>
      <c r="V24" s="5" t="str">
        <f>IF(V26="","",IF(AND(V25=$Z$5),"УСПЕШНО",IF(AND(V25&lt;$Z$5),"Недостају све КТ")))</f>
        <v/>
      </c>
      <c r="W24" s="106" t="str">
        <f>IF(F24="","",IF(U24="",0,MIN($U$9:$U$66)/U24*100))</f>
        <v/>
      </c>
      <c r="X24" s="95" t="str">
        <f t="shared" ref="X24" si="31">IF(F24="","",(SUM(H24:H26)))</f>
        <v/>
      </c>
      <c r="Y24" s="95" t="str">
        <f>IF(F24="","",AH24+AI24+AJ24+AK24)</f>
        <v/>
      </c>
      <c r="Z24" s="26"/>
      <c r="AA24" s="27"/>
      <c r="AB24" s="28"/>
      <c r="AC24" s="27"/>
      <c r="AD24" s="28"/>
      <c r="AE24" s="27"/>
      <c r="AF24" s="98"/>
      <c r="AG24" s="101"/>
      <c r="AH24" s="102">
        <f t="shared" ref="AH24" si="32">IF(Z25="",0,Z25)</f>
        <v>0</v>
      </c>
      <c r="AI24" s="76">
        <f t="shared" ref="AI24" si="33">IF(AB25="",0,AB25)</f>
        <v>0</v>
      </c>
      <c r="AJ24" s="76">
        <f t="shared" ref="AJ24:AK24" si="34">IF(AD25="",0,AD25)</f>
        <v>0</v>
      </c>
      <c r="AK24" s="76">
        <f t="shared" si="34"/>
        <v>0</v>
      </c>
    </row>
    <row r="25" spans="1:37" ht="14.4" customHeight="1" thickBot="1" x14ac:dyDescent="0.35">
      <c r="A25" s="137"/>
      <c r="B25" s="140"/>
      <c r="C25" s="143"/>
      <c r="D25" s="146"/>
      <c r="E25" s="146"/>
      <c r="F25" s="23"/>
      <c r="G25" s="47"/>
      <c r="H25" s="57">
        <f t="shared" si="0"/>
        <v>0</v>
      </c>
      <c r="I25" s="24"/>
      <c r="J25" s="152"/>
      <c r="K25" s="152"/>
      <c r="L25" s="152"/>
      <c r="M25" s="131"/>
      <c r="N25" s="131"/>
      <c r="O25" s="131"/>
      <c r="P25" s="134"/>
      <c r="Q25" s="89"/>
      <c r="R25" s="89"/>
      <c r="S25" s="62" t="str">
        <f>IF(OR(Q24=0,R24=0),"",R24-Q24)</f>
        <v/>
      </c>
      <c r="T25" s="91"/>
      <c r="U25" s="93"/>
      <c r="V25" s="14"/>
      <c r="W25" s="107"/>
      <c r="X25" s="96"/>
      <c r="Y25" s="96"/>
      <c r="Z25" s="78" t="str">
        <f>IF(AND(Z24="",AA24=""),"",IF($AB$5&gt;=(Z24+AA24),(Z24*5)-(AA24*5),"Погрешан унос података"))</f>
        <v/>
      </c>
      <c r="AA25" s="79"/>
      <c r="AB25" s="82" t="str">
        <f>IF(AND(AB24="",AC24=""),"",IF($AD$5=(AB24+AC24),(AB24*20)-(AC24*5),"Погрешан унос података"))</f>
        <v/>
      </c>
      <c r="AC25" s="83"/>
      <c r="AD25" s="156" t="str">
        <f>IF(AD24="","",IF($AF$5&gt;=AD24,AD24*10,"Погрешан унос"))</f>
        <v/>
      </c>
      <c r="AE25" s="86" t="str">
        <f>IF(AE24="","",AE24*-5)</f>
        <v/>
      </c>
      <c r="AF25" s="99"/>
      <c r="AG25" s="101"/>
      <c r="AH25" s="102"/>
      <c r="AI25" s="76"/>
      <c r="AJ25" s="76"/>
      <c r="AK25" s="76"/>
    </row>
    <row r="26" spans="1:37" s="10" customFormat="1" ht="15" customHeight="1" thickBot="1" x14ac:dyDescent="0.35">
      <c r="A26" s="138"/>
      <c r="B26" s="141"/>
      <c r="C26" s="144"/>
      <c r="D26" s="147"/>
      <c r="E26" s="159"/>
      <c r="F26" s="19"/>
      <c r="G26" s="48"/>
      <c r="H26" s="57">
        <f t="shared" si="0"/>
        <v>0</v>
      </c>
      <c r="I26" s="20"/>
      <c r="J26" s="153"/>
      <c r="K26" s="153"/>
      <c r="L26" s="153"/>
      <c r="M26" s="132"/>
      <c r="N26" s="132"/>
      <c r="O26" s="132"/>
      <c r="P26" s="135"/>
      <c r="Q26" s="87"/>
      <c r="R26" s="87"/>
      <c r="S26" s="63" t="str">
        <f>IF(S25="","",S25/86400)</f>
        <v/>
      </c>
      <c r="T26" s="64" t="str">
        <f>S26</f>
        <v/>
      </c>
      <c r="U26" s="94"/>
      <c r="V26" s="7" t="str">
        <f>IF(V25="","",V25*50)</f>
        <v/>
      </c>
      <c r="W26" s="108"/>
      <c r="X26" s="97"/>
      <c r="Y26" s="97"/>
      <c r="Z26" s="80"/>
      <c r="AA26" s="81"/>
      <c r="AB26" s="84"/>
      <c r="AC26" s="85"/>
      <c r="AD26" s="157"/>
      <c r="AE26" s="87"/>
      <c r="AF26" s="100"/>
      <c r="AG26" s="101"/>
      <c r="AH26" s="103"/>
      <c r="AI26" s="77"/>
      <c r="AJ26" s="77"/>
      <c r="AK26" s="77"/>
    </row>
    <row r="27" spans="1:37" s="11" customFormat="1" ht="14.4" customHeight="1" thickBot="1" x14ac:dyDescent="0.35">
      <c r="A27" s="136" t="str">
        <f t="shared" ref="A27" si="35">IF(OR(B27="",B27="DNF",B27="DNS"),B27,IF(OR(C27="VK",C27="DISQ"),C27,IF(AG27&gt;1,AG27,RANK(C27,$C$9:$C$66,0))))</f>
        <v/>
      </c>
      <c r="B27" s="139" t="str">
        <f t="shared" ref="B27" si="36">IF(AND(F27="",F28="",F29=""),"",IF(J27="","DNS",IF(M27="","DNF",IF(OR(S28&gt;$S$8,AF27="DISQ"),"DISQ",V29+W27+X27+Y27))))</f>
        <v/>
      </c>
      <c r="C27" s="142" t="str">
        <f>IF(OR(AND(B27="DISQ",AF27="VK"),AF27="VK",F29=""),"VK",B27)</f>
        <v>VK</v>
      </c>
      <c r="D27" s="145"/>
      <c r="E27" s="145"/>
      <c r="F27" s="15"/>
      <c r="G27" s="46"/>
      <c r="H27" s="57">
        <f t="shared" si="0"/>
        <v>0</v>
      </c>
      <c r="I27" s="16"/>
      <c r="J27" s="151"/>
      <c r="K27" s="151"/>
      <c r="L27" s="151"/>
      <c r="M27" s="130"/>
      <c r="N27" s="130"/>
      <c r="O27" s="130"/>
      <c r="P27" s="133"/>
      <c r="Q27" s="88">
        <f>+(J27*3600)+(K27*60)+L27+P27</f>
        <v>0</v>
      </c>
      <c r="R27" s="88">
        <f>+(M27*3600)+(N27*60)+O27</f>
        <v>0</v>
      </c>
      <c r="S27" s="61"/>
      <c r="T27" s="90" t="str">
        <f>IF(S28="","",IF(S28&lt;=$S$8,"УСПЕШНО","Прекорачење времена"))</f>
        <v/>
      </c>
      <c r="U27" s="92" t="str">
        <f t="shared" ref="U27" si="37">IF(OR(F29="",AF27="DISQ",AF27="VK"),"",IF(AND(T27="УСПЕШНО",V27="УСПЕШНО"),S28,""))</f>
        <v/>
      </c>
      <c r="V27" s="5" t="str">
        <f>IF(V29="","",IF(AND(V28=$Z$5),"УСПЕШНО",IF(AND(V28&lt;$Z$5),"Недостају све КТ")))</f>
        <v/>
      </c>
      <c r="W27" s="106" t="str">
        <f>IF(F27="","",IF(U27="",0,MIN($U$9:$U$66)/U27*100))</f>
        <v/>
      </c>
      <c r="X27" s="95" t="str">
        <f t="shared" ref="X27" si="38">IF(F27="","",(SUM(H27:H29)))</f>
        <v/>
      </c>
      <c r="Y27" s="95" t="str">
        <f>IF(F27="","",AH27+AI27+AJ27+AK27)</f>
        <v/>
      </c>
      <c r="Z27" s="26"/>
      <c r="AA27" s="27"/>
      <c r="AB27" s="28"/>
      <c r="AC27" s="27"/>
      <c r="AD27" s="28"/>
      <c r="AE27" s="27"/>
      <c r="AF27" s="98"/>
      <c r="AG27" s="101"/>
      <c r="AH27" s="102">
        <f t="shared" ref="AH27" si="39">IF(Z28="",0,Z28)</f>
        <v>0</v>
      </c>
      <c r="AI27" s="76">
        <f t="shared" ref="AI27" si="40">IF(AB28="",0,AB28)</f>
        <v>0</v>
      </c>
      <c r="AJ27" s="76">
        <f t="shared" ref="AJ27:AK27" si="41">IF(AD28="",0,AD28)</f>
        <v>0</v>
      </c>
      <c r="AK27" s="76">
        <f t="shared" si="41"/>
        <v>0</v>
      </c>
    </row>
    <row r="28" spans="1:37" ht="14.4" customHeight="1" thickBot="1" x14ac:dyDescent="0.35">
      <c r="A28" s="137"/>
      <c r="B28" s="140"/>
      <c r="C28" s="143"/>
      <c r="D28" s="146"/>
      <c r="E28" s="146"/>
      <c r="F28" s="23"/>
      <c r="G28" s="47"/>
      <c r="H28" s="57">
        <f t="shared" si="0"/>
        <v>0</v>
      </c>
      <c r="I28" s="24"/>
      <c r="J28" s="152"/>
      <c r="K28" s="152"/>
      <c r="L28" s="152"/>
      <c r="M28" s="131"/>
      <c r="N28" s="131"/>
      <c r="O28" s="131"/>
      <c r="P28" s="134"/>
      <c r="Q28" s="89"/>
      <c r="R28" s="89"/>
      <c r="S28" s="62" t="str">
        <f>IF(OR(Q27=0,R27=0),"",R27-Q27)</f>
        <v/>
      </c>
      <c r="T28" s="91"/>
      <c r="U28" s="93"/>
      <c r="V28" s="14"/>
      <c r="W28" s="107"/>
      <c r="X28" s="96"/>
      <c r="Y28" s="96"/>
      <c r="Z28" s="78" t="str">
        <f>IF(AND(Z27="",AA27=""),"",IF($AB$5&gt;=(Z27+AA27),(Z27*5)-(AA27*5),"Погрешан унос података"))</f>
        <v/>
      </c>
      <c r="AA28" s="79"/>
      <c r="AB28" s="82" t="str">
        <f>IF(AND(AB27="",AC27=""),"",IF($AD$5=(AB27+AC27),(AB27*20)-(AC27*5),"Погрешан унос података"))</f>
        <v/>
      </c>
      <c r="AC28" s="83"/>
      <c r="AD28" s="156" t="str">
        <f>IF(AD27="","",IF($AF$5&gt;=AD27,AD27*10,"Погрешан унос"))</f>
        <v/>
      </c>
      <c r="AE28" s="86" t="str">
        <f>IF(AE27="","",AE27*-5)</f>
        <v/>
      </c>
      <c r="AF28" s="99"/>
      <c r="AG28" s="101"/>
      <c r="AH28" s="102"/>
      <c r="AI28" s="76"/>
      <c r="AJ28" s="76"/>
      <c r="AK28" s="76"/>
    </row>
    <row r="29" spans="1:37" s="10" customFormat="1" ht="15" customHeight="1" thickBot="1" x14ac:dyDescent="0.35">
      <c r="A29" s="138"/>
      <c r="B29" s="141"/>
      <c r="C29" s="144"/>
      <c r="D29" s="147"/>
      <c r="E29" s="159"/>
      <c r="F29" s="19"/>
      <c r="G29" s="48"/>
      <c r="H29" s="57">
        <f t="shared" si="0"/>
        <v>0</v>
      </c>
      <c r="I29" s="20"/>
      <c r="J29" s="153"/>
      <c r="K29" s="153"/>
      <c r="L29" s="153"/>
      <c r="M29" s="132"/>
      <c r="N29" s="132"/>
      <c r="O29" s="132"/>
      <c r="P29" s="135"/>
      <c r="Q29" s="87"/>
      <c r="R29" s="87"/>
      <c r="S29" s="63" t="str">
        <f>IF(S28="","",S28/86400)</f>
        <v/>
      </c>
      <c r="T29" s="64" t="str">
        <f>S29</f>
        <v/>
      </c>
      <c r="U29" s="94"/>
      <c r="V29" s="7" t="str">
        <f>IF(V28="","",V28*50)</f>
        <v/>
      </c>
      <c r="W29" s="108"/>
      <c r="X29" s="97"/>
      <c r="Y29" s="97"/>
      <c r="Z29" s="80"/>
      <c r="AA29" s="81"/>
      <c r="AB29" s="84"/>
      <c r="AC29" s="85"/>
      <c r="AD29" s="157"/>
      <c r="AE29" s="87"/>
      <c r="AF29" s="100"/>
      <c r="AG29" s="101"/>
      <c r="AH29" s="103"/>
      <c r="AI29" s="77"/>
      <c r="AJ29" s="77"/>
      <c r="AK29" s="77"/>
    </row>
    <row r="30" spans="1:37" s="11" customFormat="1" ht="14.4" customHeight="1" thickBot="1" x14ac:dyDescent="0.35">
      <c r="A30" s="136" t="str">
        <f t="shared" ref="A30" si="42">IF(OR(B30="",B30="DNF",B30="DNS"),B30,IF(OR(C30="VK",C30="DISQ"),C30,IF(AG30&gt;1,AG30,RANK(C30,$C$9:$C$66,0))))</f>
        <v/>
      </c>
      <c r="B30" s="139" t="str">
        <f t="shared" ref="B30" si="43">IF(AND(F30="",F31="",F32=""),"",IF(J30="","DNS",IF(M30="","DNF",IF(OR(S31&gt;$S$8,AF30="DISQ"),"DISQ",V32+W30+X30+Y30))))</f>
        <v/>
      </c>
      <c r="C30" s="142" t="str">
        <f>IF(OR(AND(B30="DISQ",AF30="VK"),AF30="VK",F32=""),"VK",B30)</f>
        <v>VK</v>
      </c>
      <c r="D30" s="145"/>
      <c r="E30" s="145"/>
      <c r="F30" s="15"/>
      <c r="G30" s="46"/>
      <c r="H30" s="57">
        <f t="shared" si="0"/>
        <v>0</v>
      </c>
      <c r="I30" s="16"/>
      <c r="J30" s="151"/>
      <c r="K30" s="151"/>
      <c r="L30" s="151"/>
      <c r="M30" s="130"/>
      <c r="N30" s="130"/>
      <c r="O30" s="130"/>
      <c r="P30" s="133"/>
      <c r="Q30" s="88">
        <f>+(J30*3600)+(K30*60)+L30+P30</f>
        <v>0</v>
      </c>
      <c r="R30" s="88">
        <f>+(M30*3600)+(N30*60)+O30</f>
        <v>0</v>
      </c>
      <c r="S30" s="61"/>
      <c r="T30" s="90" t="str">
        <f>IF(S31="","",IF(S31&lt;=$S$8,"УСПЕШНО","Прекорачење времена"))</f>
        <v/>
      </c>
      <c r="U30" s="92" t="str">
        <f t="shared" ref="U30:U66" si="44">IF(OR(F32="",AF30="DISQ",AF30="VK"),"",IF(AND(T30="УСПЕШНО",V30="УСПЕШНО"),S31,""))</f>
        <v/>
      </c>
      <c r="V30" s="5" t="str">
        <f>IF(V32="","",IF(AND(V31=$Z$5),"УСПЕШНО",IF(AND(V31&lt;$Z$5),"Недостају све КТ")))</f>
        <v/>
      </c>
      <c r="W30" s="106" t="str">
        <f>IF(F30="","",IF(U30="",0,MIN($U$9:$U$66)/U30*100))</f>
        <v/>
      </c>
      <c r="X30" s="95" t="str">
        <f t="shared" ref="X30" si="45">IF(F30="","",(SUM(H30:H32)))</f>
        <v/>
      </c>
      <c r="Y30" s="95" t="str">
        <f>IF(F30="","",AH30+AI30+AJ30+AK30)</f>
        <v/>
      </c>
      <c r="Z30" s="26"/>
      <c r="AA30" s="27"/>
      <c r="AB30" s="28"/>
      <c r="AC30" s="27"/>
      <c r="AD30" s="28"/>
      <c r="AE30" s="27"/>
      <c r="AF30" s="98"/>
      <c r="AG30" s="101"/>
      <c r="AH30" s="102">
        <f t="shared" ref="AH30" si="46">IF(Z31="",0,Z31)</f>
        <v>0</v>
      </c>
      <c r="AI30" s="76">
        <f t="shared" ref="AI30" si="47">IF(AB31="",0,AB31)</f>
        <v>0</v>
      </c>
      <c r="AJ30" s="76">
        <f t="shared" ref="AJ30:AK30" si="48">IF(AD31="",0,AD31)</f>
        <v>0</v>
      </c>
      <c r="AK30" s="76">
        <f t="shared" si="48"/>
        <v>0</v>
      </c>
    </row>
    <row r="31" spans="1:37" ht="14.4" customHeight="1" thickBot="1" x14ac:dyDescent="0.35">
      <c r="A31" s="137"/>
      <c r="B31" s="140"/>
      <c r="C31" s="143"/>
      <c r="D31" s="146"/>
      <c r="E31" s="146"/>
      <c r="F31" s="23"/>
      <c r="G31" s="47"/>
      <c r="H31" s="57">
        <f t="shared" si="0"/>
        <v>0</v>
      </c>
      <c r="I31" s="24"/>
      <c r="J31" s="152"/>
      <c r="K31" s="152"/>
      <c r="L31" s="152"/>
      <c r="M31" s="131"/>
      <c r="N31" s="131"/>
      <c r="O31" s="131"/>
      <c r="P31" s="134"/>
      <c r="Q31" s="89"/>
      <c r="R31" s="89"/>
      <c r="S31" s="62" t="str">
        <f>IF(OR(Q30=0,R30=0),"",R30-Q30)</f>
        <v/>
      </c>
      <c r="T31" s="91"/>
      <c r="U31" s="93"/>
      <c r="V31" s="14"/>
      <c r="W31" s="107"/>
      <c r="X31" s="96"/>
      <c r="Y31" s="96"/>
      <c r="Z31" s="78" t="str">
        <f>IF(AND(Z30="",AA30=""),"",IF($AB$5&gt;=(Z30+AA30),(Z30*5)-(AA30*5),"Погрешан унос података"))</f>
        <v/>
      </c>
      <c r="AA31" s="79"/>
      <c r="AB31" s="82" t="str">
        <f>IF(AND(AB30="",AC30=""),"",IF($AD$5=(AB30+AC30),(AB30*20)-(AC30*5),"Погрешан унос података"))</f>
        <v/>
      </c>
      <c r="AC31" s="83"/>
      <c r="AD31" s="156" t="str">
        <f>IF(AD30="","",IF($AF$5&gt;=AD30,AD30*10,"Погрешан унос"))</f>
        <v/>
      </c>
      <c r="AE31" s="86" t="str">
        <f>IF(AE30="","",AE30*-5)</f>
        <v/>
      </c>
      <c r="AF31" s="99"/>
      <c r="AG31" s="101"/>
      <c r="AH31" s="102"/>
      <c r="AI31" s="76"/>
      <c r="AJ31" s="76"/>
      <c r="AK31" s="76"/>
    </row>
    <row r="32" spans="1:37" s="10" customFormat="1" ht="15" customHeight="1" thickBot="1" x14ac:dyDescent="0.35">
      <c r="A32" s="138"/>
      <c r="B32" s="141"/>
      <c r="C32" s="144"/>
      <c r="D32" s="147"/>
      <c r="E32" s="159"/>
      <c r="F32" s="19"/>
      <c r="G32" s="48"/>
      <c r="H32" s="57">
        <f t="shared" si="0"/>
        <v>0</v>
      </c>
      <c r="I32" s="20"/>
      <c r="J32" s="153"/>
      <c r="K32" s="153"/>
      <c r="L32" s="153"/>
      <c r="M32" s="132"/>
      <c r="N32" s="132"/>
      <c r="O32" s="132"/>
      <c r="P32" s="135"/>
      <c r="Q32" s="87"/>
      <c r="R32" s="87"/>
      <c r="S32" s="63" t="str">
        <f>IF(S31="","",S31/86400)</f>
        <v/>
      </c>
      <c r="T32" s="64" t="str">
        <f>S32</f>
        <v/>
      </c>
      <c r="U32" s="94"/>
      <c r="V32" s="7" t="str">
        <f>IF(V31="","",V31*50)</f>
        <v/>
      </c>
      <c r="W32" s="108"/>
      <c r="X32" s="97"/>
      <c r="Y32" s="97"/>
      <c r="Z32" s="80"/>
      <c r="AA32" s="81"/>
      <c r="AB32" s="84"/>
      <c r="AC32" s="85"/>
      <c r="AD32" s="157"/>
      <c r="AE32" s="87"/>
      <c r="AF32" s="100"/>
      <c r="AG32" s="101"/>
      <c r="AH32" s="103"/>
      <c r="AI32" s="77"/>
      <c r="AJ32" s="77"/>
      <c r="AK32" s="77"/>
    </row>
    <row r="33" spans="1:37" s="11" customFormat="1" ht="14.4" customHeight="1" thickBot="1" x14ac:dyDescent="0.35">
      <c r="A33" s="136" t="str">
        <f t="shared" ref="A33" si="49">IF(OR(B33="",B33="DNF",B33="DNS"),B33,IF(OR(C33="VK",C33="DISQ"),C33,IF(AG33&gt;1,AG33,RANK(C33,$C$9:$C$66,0))))</f>
        <v/>
      </c>
      <c r="B33" s="139" t="str">
        <f t="shared" ref="B33" si="50">IF(AND(F33="",F34="",F35=""),"",IF(J33="","DNS",IF(M33="","DNF",IF(OR(S34&gt;$S$8,AF33="DISQ"),"DISQ",V35+W33+X33+Y33))))</f>
        <v/>
      </c>
      <c r="C33" s="142" t="str">
        <f>IF(OR(AND(B33="DISQ",AF33="VK"),AF33="VK",F35=""),"VK",B33)</f>
        <v>VK</v>
      </c>
      <c r="D33" s="145"/>
      <c r="E33" s="145"/>
      <c r="F33" s="15"/>
      <c r="G33" s="46"/>
      <c r="H33" s="57">
        <f t="shared" si="0"/>
        <v>0</v>
      </c>
      <c r="I33" s="16"/>
      <c r="J33" s="151"/>
      <c r="K33" s="151"/>
      <c r="L33" s="151"/>
      <c r="M33" s="130"/>
      <c r="N33" s="130"/>
      <c r="O33" s="130"/>
      <c r="P33" s="133"/>
      <c r="Q33" s="88">
        <f>+(J33*3600)+(K33*60)+L33+P33</f>
        <v>0</v>
      </c>
      <c r="R33" s="88">
        <f>+(M33*3600)+(N33*60)+O33</f>
        <v>0</v>
      </c>
      <c r="S33" s="61"/>
      <c r="T33" s="90" t="str">
        <f>IF(S34="","",IF(S34&lt;=$S$8,"УСПЕШНО","Прекорачење времена"))</f>
        <v/>
      </c>
      <c r="U33" s="92" t="str">
        <f t="shared" si="44"/>
        <v/>
      </c>
      <c r="V33" s="5" t="str">
        <f>IF(V35="","",IF(AND(V34=$Z$5),"УСПЕШНО",IF(AND(V34&lt;$Z$5),"Недостају све КТ")))</f>
        <v/>
      </c>
      <c r="W33" s="106" t="str">
        <f>IF(F33="","",IF(U33="",0,MIN($U$9:$U$66)/U33*100))</f>
        <v/>
      </c>
      <c r="X33" s="95" t="str">
        <f t="shared" ref="X33" si="51">IF(F33="","",(SUM(H33:H35)))</f>
        <v/>
      </c>
      <c r="Y33" s="95" t="str">
        <f>IF(F33="","",AH33+AI33+AJ33+AK33)</f>
        <v/>
      </c>
      <c r="Z33" s="26"/>
      <c r="AA33" s="27"/>
      <c r="AB33" s="28"/>
      <c r="AC33" s="27"/>
      <c r="AD33" s="28"/>
      <c r="AE33" s="27"/>
      <c r="AF33" s="98"/>
      <c r="AG33" s="101"/>
      <c r="AH33" s="102">
        <f t="shared" ref="AH33" si="52">IF(Z34="",0,Z34)</f>
        <v>0</v>
      </c>
      <c r="AI33" s="76">
        <f t="shared" ref="AI33" si="53">IF(AB34="",0,AB34)</f>
        <v>0</v>
      </c>
      <c r="AJ33" s="76">
        <f t="shared" ref="AJ33:AK33" si="54">IF(AD34="",0,AD34)</f>
        <v>0</v>
      </c>
      <c r="AK33" s="76">
        <f t="shared" si="54"/>
        <v>0</v>
      </c>
    </row>
    <row r="34" spans="1:37" ht="14.4" customHeight="1" thickBot="1" x14ac:dyDescent="0.35">
      <c r="A34" s="137"/>
      <c r="B34" s="140"/>
      <c r="C34" s="143"/>
      <c r="D34" s="146"/>
      <c r="E34" s="146"/>
      <c r="F34" s="23"/>
      <c r="G34" s="47"/>
      <c r="H34" s="57">
        <f t="shared" si="0"/>
        <v>0</v>
      </c>
      <c r="I34" s="24"/>
      <c r="J34" s="152"/>
      <c r="K34" s="152"/>
      <c r="L34" s="152"/>
      <c r="M34" s="131"/>
      <c r="N34" s="131"/>
      <c r="O34" s="131"/>
      <c r="P34" s="134"/>
      <c r="Q34" s="89"/>
      <c r="R34" s="89"/>
      <c r="S34" s="62" t="str">
        <f>IF(OR(Q33=0,R33=0),"",R33-Q33)</f>
        <v/>
      </c>
      <c r="T34" s="91"/>
      <c r="U34" s="93"/>
      <c r="V34" s="14"/>
      <c r="W34" s="107"/>
      <c r="X34" s="96"/>
      <c r="Y34" s="96"/>
      <c r="Z34" s="78" t="str">
        <f>IF(AND(Z33="",AA33=""),"",IF($AB$5&gt;=(Z33+AA33),(Z33*5)-(AA33*5),"Погрешан унос података"))</f>
        <v/>
      </c>
      <c r="AA34" s="79"/>
      <c r="AB34" s="82" t="str">
        <f>IF(AND(AB33="",AC33=""),"",IF($AD$5=(AB33+AC33),(AB33*20)-(AC33*5),"Погрешан унос података"))</f>
        <v/>
      </c>
      <c r="AC34" s="83"/>
      <c r="AD34" s="156" t="str">
        <f>IF(AD33="","",IF($AF$5&gt;=AD33,AD33*10,"Погрешан унос"))</f>
        <v/>
      </c>
      <c r="AE34" s="86" t="str">
        <f>IF(AE33="","",AE33*-5)</f>
        <v/>
      </c>
      <c r="AF34" s="99"/>
      <c r="AG34" s="101"/>
      <c r="AH34" s="102"/>
      <c r="AI34" s="76"/>
      <c r="AJ34" s="76"/>
      <c r="AK34" s="76"/>
    </row>
    <row r="35" spans="1:37" s="10" customFormat="1" ht="15" customHeight="1" thickBot="1" x14ac:dyDescent="0.35">
      <c r="A35" s="138"/>
      <c r="B35" s="141"/>
      <c r="C35" s="144"/>
      <c r="D35" s="147"/>
      <c r="E35" s="159"/>
      <c r="F35" s="19"/>
      <c r="G35" s="48"/>
      <c r="H35" s="57">
        <f t="shared" si="0"/>
        <v>0</v>
      </c>
      <c r="I35" s="20"/>
      <c r="J35" s="153"/>
      <c r="K35" s="153"/>
      <c r="L35" s="153"/>
      <c r="M35" s="132"/>
      <c r="N35" s="132"/>
      <c r="O35" s="132"/>
      <c r="P35" s="135"/>
      <c r="Q35" s="87"/>
      <c r="R35" s="87"/>
      <c r="S35" s="63" t="str">
        <f>IF(S34="","",S34/86400)</f>
        <v/>
      </c>
      <c r="T35" s="6" t="str">
        <f>IF(OR(Q33=0,R33=0),"",R33-Q33)</f>
        <v/>
      </c>
      <c r="U35" s="94"/>
      <c r="V35" s="7" t="str">
        <f>IF(V34="","",V34*50)</f>
        <v/>
      </c>
      <c r="W35" s="108"/>
      <c r="X35" s="97"/>
      <c r="Y35" s="97"/>
      <c r="Z35" s="80"/>
      <c r="AA35" s="81"/>
      <c r="AB35" s="84"/>
      <c r="AC35" s="85"/>
      <c r="AD35" s="157"/>
      <c r="AE35" s="87"/>
      <c r="AF35" s="100"/>
      <c r="AG35" s="101"/>
      <c r="AH35" s="103"/>
      <c r="AI35" s="77"/>
      <c r="AJ35" s="77"/>
      <c r="AK35" s="77"/>
    </row>
    <row r="36" spans="1:37" s="11" customFormat="1" ht="14.4" customHeight="1" thickBot="1" x14ac:dyDescent="0.35">
      <c r="A36" s="136" t="str">
        <f t="shared" ref="A36" si="55">IF(OR(B36="",B36="DNF",B36="DNS"),B36,IF(OR(C36="VK",C36="DISQ"),C36,IF(AG36&gt;1,AG36,RANK(C36,$C$9:$C$66,0))))</f>
        <v/>
      </c>
      <c r="B36" s="139" t="str">
        <f t="shared" ref="B36" si="56">IF(AND(F36="",F37="",F38=""),"",IF(J36="","DNS",IF(M36="","DNF",IF(OR(S37&gt;$S$8,AF36="DISQ"),"DISQ",V38+W36+X36+Y36))))</f>
        <v/>
      </c>
      <c r="C36" s="142" t="str">
        <f>IF(OR(AND(B36="DISQ",AF36="VK"),AF36="VK",F38=""),"VK",B36)</f>
        <v>VK</v>
      </c>
      <c r="D36" s="145"/>
      <c r="E36" s="145"/>
      <c r="F36" s="15"/>
      <c r="G36" s="46"/>
      <c r="H36" s="57">
        <f t="shared" si="0"/>
        <v>0</v>
      </c>
      <c r="I36" s="16"/>
      <c r="J36" s="151"/>
      <c r="K36" s="151"/>
      <c r="L36" s="151"/>
      <c r="M36" s="130"/>
      <c r="N36" s="130"/>
      <c r="O36" s="130"/>
      <c r="P36" s="133"/>
      <c r="Q36" s="88">
        <f>+(J36*3600)+(K36*60)+L36+P36</f>
        <v>0</v>
      </c>
      <c r="R36" s="88">
        <f>+(M36*3600)+(N36*60)+O36</f>
        <v>0</v>
      </c>
      <c r="S36" s="61"/>
      <c r="T36" s="90" t="str">
        <f>IF(S37="","",IF(S37&lt;=$S$8,"УСПЕШНО","Прекорачење времена"))</f>
        <v/>
      </c>
      <c r="U36" s="92" t="str">
        <f t="shared" si="44"/>
        <v/>
      </c>
      <c r="V36" s="5" t="str">
        <f>IF(V38="","",IF(AND(V37=$Z$5),"УСПЕШНО",IF(AND(V37&lt;$Z$5),"Недостају све КТ")))</f>
        <v/>
      </c>
      <c r="W36" s="106" t="str">
        <f>IF(F36="","",IF(U36="",0,MIN($U$9:$U$66)/U36*100))</f>
        <v/>
      </c>
      <c r="X36" s="95" t="str">
        <f t="shared" ref="X36" si="57">IF(F36="","",(SUM(H36:H38)))</f>
        <v/>
      </c>
      <c r="Y36" s="95" t="str">
        <f>IF(F36="","",AH36+AI36+AJ36+AK36)</f>
        <v/>
      </c>
      <c r="Z36" s="26"/>
      <c r="AA36" s="27"/>
      <c r="AB36" s="28"/>
      <c r="AC36" s="27"/>
      <c r="AD36" s="28"/>
      <c r="AE36" s="27"/>
      <c r="AF36" s="98"/>
      <c r="AG36" s="101"/>
      <c r="AH36" s="102">
        <f t="shared" ref="AH36" si="58">IF(Z37="",0,Z37)</f>
        <v>0</v>
      </c>
      <c r="AI36" s="76">
        <f t="shared" ref="AI36" si="59">IF(AB37="",0,AB37)</f>
        <v>0</v>
      </c>
      <c r="AJ36" s="76">
        <f t="shared" ref="AJ36:AK36" si="60">IF(AD37="",0,AD37)</f>
        <v>0</v>
      </c>
      <c r="AK36" s="76">
        <f t="shared" si="60"/>
        <v>0</v>
      </c>
    </row>
    <row r="37" spans="1:37" ht="14.4" customHeight="1" thickBot="1" x14ac:dyDescent="0.35">
      <c r="A37" s="137"/>
      <c r="B37" s="140"/>
      <c r="C37" s="143"/>
      <c r="D37" s="146"/>
      <c r="E37" s="146"/>
      <c r="F37" s="23"/>
      <c r="G37" s="47"/>
      <c r="H37" s="57">
        <f t="shared" si="0"/>
        <v>0</v>
      </c>
      <c r="I37" s="24"/>
      <c r="J37" s="152"/>
      <c r="K37" s="152"/>
      <c r="L37" s="152"/>
      <c r="M37" s="131"/>
      <c r="N37" s="131"/>
      <c r="O37" s="131"/>
      <c r="P37" s="134"/>
      <c r="Q37" s="89"/>
      <c r="R37" s="89"/>
      <c r="S37" s="62" t="str">
        <f>IF(OR(Q36=0,R36=0),"",R36-Q36)</f>
        <v/>
      </c>
      <c r="T37" s="91"/>
      <c r="U37" s="93"/>
      <c r="V37" s="14"/>
      <c r="W37" s="107"/>
      <c r="X37" s="96"/>
      <c r="Y37" s="96"/>
      <c r="Z37" s="78" t="str">
        <f>IF(AND(Z36="",AA36=""),"",IF($AB$5&gt;=(Z36+AA36),(Z36*5)-(AA36*5),"Погрешан унос података"))</f>
        <v/>
      </c>
      <c r="AA37" s="79"/>
      <c r="AB37" s="82" t="str">
        <f>IF(AND(AB36="",AC36=""),"",IF($AD$5=(AB36+AC36),(AB36*20)-(AC36*5),"Погрешан унос података"))</f>
        <v/>
      </c>
      <c r="AC37" s="83"/>
      <c r="AD37" s="156" t="str">
        <f>IF(AD36="","",IF($AF$5&gt;=AD36,AD36*10,"Погрешан унос"))</f>
        <v/>
      </c>
      <c r="AE37" s="86" t="str">
        <f>IF(AE36="","",AE36*-5)</f>
        <v/>
      </c>
      <c r="AF37" s="99"/>
      <c r="AG37" s="101"/>
      <c r="AH37" s="102"/>
      <c r="AI37" s="76"/>
      <c r="AJ37" s="76"/>
      <c r="AK37" s="76"/>
    </row>
    <row r="38" spans="1:37" s="10" customFormat="1" ht="15" customHeight="1" thickBot="1" x14ac:dyDescent="0.35">
      <c r="A38" s="138"/>
      <c r="B38" s="141"/>
      <c r="C38" s="144"/>
      <c r="D38" s="147"/>
      <c r="E38" s="159"/>
      <c r="F38" s="19"/>
      <c r="G38" s="48"/>
      <c r="H38" s="57">
        <f t="shared" si="0"/>
        <v>0</v>
      </c>
      <c r="I38" s="20"/>
      <c r="J38" s="153"/>
      <c r="K38" s="153"/>
      <c r="L38" s="153"/>
      <c r="M38" s="132"/>
      <c r="N38" s="132"/>
      <c r="O38" s="132"/>
      <c r="P38" s="135"/>
      <c r="Q38" s="87"/>
      <c r="R38" s="87"/>
      <c r="S38" s="63" t="str">
        <f>IF(S37="","",S37/86400)</f>
        <v/>
      </c>
      <c r="T38" s="6" t="str">
        <f>IF(OR(Q36=0,R36=0),"",R36-Q36)</f>
        <v/>
      </c>
      <c r="U38" s="94"/>
      <c r="V38" s="7" t="str">
        <f>IF(V37="","",V37*50)</f>
        <v/>
      </c>
      <c r="W38" s="108"/>
      <c r="X38" s="97"/>
      <c r="Y38" s="97"/>
      <c r="Z38" s="80"/>
      <c r="AA38" s="81"/>
      <c r="AB38" s="84"/>
      <c r="AC38" s="85"/>
      <c r="AD38" s="157"/>
      <c r="AE38" s="87"/>
      <c r="AF38" s="100"/>
      <c r="AG38" s="101"/>
      <c r="AH38" s="103"/>
      <c r="AI38" s="77"/>
      <c r="AJ38" s="77"/>
      <c r="AK38" s="77"/>
    </row>
    <row r="39" spans="1:37" s="11" customFormat="1" ht="14.4" customHeight="1" thickBot="1" x14ac:dyDescent="0.35">
      <c r="A39" s="136" t="str">
        <f t="shared" ref="A39" si="61">IF(OR(B39="",B39="DNF",B39="DNS"),B39,IF(OR(C39="VK",C39="DISQ"),C39,IF(AG39&gt;1,AG39,RANK(C39,$C$9:$C$66,0))))</f>
        <v/>
      </c>
      <c r="B39" s="139" t="str">
        <f t="shared" ref="B39" si="62">IF(AND(F39="",F40="",F41=""),"",IF(J39="","DNS",IF(M39="","DNF",IF(OR(S40&gt;$S$8,AF39="DISQ"),"DISQ",V41+W39+X39+Y39))))</f>
        <v/>
      </c>
      <c r="C39" s="142" t="str">
        <f>IF(OR(AND(B39="DISQ",AF39="VK"),AF39="VK",F41=""),"VK",B39)</f>
        <v>VK</v>
      </c>
      <c r="D39" s="145"/>
      <c r="E39" s="145"/>
      <c r="F39" s="15"/>
      <c r="G39" s="46"/>
      <c r="H39" s="57">
        <f t="shared" si="0"/>
        <v>0</v>
      </c>
      <c r="I39" s="16"/>
      <c r="J39" s="151"/>
      <c r="K39" s="151"/>
      <c r="L39" s="151"/>
      <c r="M39" s="130"/>
      <c r="N39" s="130"/>
      <c r="O39" s="130"/>
      <c r="P39" s="133"/>
      <c r="Q39" s="88">
        <f>+(J39*3600)+(K39*60)+L39+P39</f>
        <v>0</v>
      </c>
      <c r="R39" s="88">
        <f>+(M39*3600)+(N39*60)+O39</f>
        <v>0</v>
      </c>
      <c r="S39" s="61"/>
      <c r="T39" s="90" t="str">
        <f>IF(S40="","",IF(S40&lt;=$S$8,"УСПЕШНО","Прекорачење времена"))</f>
        <v/>
      </c>
      <c r="U39" s="92" t="str">
        <f t="shared" si="44"/>
        <v/>
      </c>
      <c r="V39" s="5" t="str">
        <f>IF(V41="","",IF(AND(V40=$Z$5),"УСПЕШНО",IF(AND(V40&lt;$Z$5),"Недостају све КТ")))</f>
        <v/>
      </c>
      <c r="W39" s="106" t="str">
        <f>IF(F39="","",IF(U39="",0,MIN($U$9:$U$66)/U39*100))</f>
        <v/>
      </c>
      <c r="X39" s="95" t="str">
        <f t="shared" ref="X39" si="63">IF(F39="","",(SUM(H39:H41)))</f>
        <v/>
      </c>
      <c r="Y39" s="95" t="str">
        <f>IF(F39="","",AH39+AI39+AJ39+AK39)</f>
        <v/>
      </c>
      <c r="Z39" s="26"/>
      <c r="AA39" s="27"/>
      <c r="AB39" s="28"/>
      <c r="AC39" s="27"/>
      <c r="AD39" s="28"/>
      <c r="AE39" s="27"/>
      <c r="AF39" s="98"/>
      <c r="AG39" s="101"/>
      <c r="AH39" s="102">
        <f t="shared" ref="AH39" si="64">IF(Z40="",0,Z40)</f>
        <v>0</v>
      </c>
      <c r="AI39" s="76">
        <f t="shared" ref="AI39" si="65">IF(AB40="",0,AB40)</f>
        <v>0</v>
      </c>
      <c r="AJ39" s="76">
        <f t="shared" ref="AJ39:AK39" si="66">IF(AD40="",0,AD40)</f>
        <v>0</v>
      </c>
      <c r="AK39" s="76">
        <f t="shared" si="66"/>
        <v>0</v>
      </c>
    </row>
    <row r="40" spans="1:37" ht="14.4" customHeight="1" thickBot="1" x14ac:dyDescent="0.35">
      <c r="A40" s="137"/>
      <c r="B40" s="140"/>
      <c r="C40" s="143"/>
      <c r="D40" s="146"/>
      <c r="E40" s="146"/>
      <c r="F40" s="23"/>
      <c r="G40" s="47"/>
      <c r="H40" s="57">
        <f t="shared" si="0"/>
        <v>0</v>
      </c>
      <c r="I40" s="24"/>
      <c r="J40" s="152"/>
      <c r="K40" s="152"/>
      <c r="L40" s="152"/>
      <c r="M40" s="131"/>
      <c r="N40" s="131"/>
      <c r="O40" s="131"/>
      <c r="P40" s="134"/>
      <c r="Q40" s="89"/>
      <c r="R40" s="89"/>
      <c r="S40" s="62" t="str">
        <f>IF(OR(Q39=0,R39=0),"",R39-Q39)</f>
        <v/>
      </c>
      <c r="T40" s="91"/>
      <c r="U40" s="93"/>
      <c r="V40" s="14"/>
      <c r="W40" s="107"/>
      <c r="X40" s="96"/>
      <c r="Y40" s="96"/>
      <c r="Z40" s="78" t="str">
        <f>IF(AND(Z39="",AA39=""),"",IF($AB$5&gt;=(Z39+AA39),(Z39*5)-(AA39*5),"Погрешан унос података"))</f>
        <v/>
      </c>
      <c r="AA40" s="79"/>
      <c r="AB40" s="82" t="str">
        <f>IF(AND(AB39="",AC39=""),"",IF($AD$5=(AB39+AC39),(AB39*20)-(AC39*5),"Погрешан унос података"))</f>
        <v/>
      </c>
      <c r="AC40" s="83"/>
      <c r="AD40" s="156" t="str">
        <f>IF(AD39="","",IF($AF$5&gt;=AD39,AD39*10,"Погрешан унос"))</f>
        <v/>
      </c>
      <c r="AE40" s="86" t="str">
        <f>IF(AE39="","",AE39*-5)</f>
        <v/>
      </c>
      <c r="AF40" s="99"/>
      <c r="AG40" s="101"/>
      <c r="AH40" s="102"/>
      <c r="AI40" s="76"/>
      <c r="AJ40" s="76"/>
      <c r="AK40" s="76"/>
    </row>
    <row r="41" spans="1:37" s="10" customFormat="1" ht="15" customHeight="1" thickBot="1" x14ac:dyDescent="0.35">
      <c r="A41" s="138"/>
      <c r="B41" s="141"/>
      <c r="C41" s="144"/>
      <c r="D41" s="159"/>
      <c r="E41" s="159"/>
      <c r="F41" s="19"/>
      <c r="G41" s="48"/>
      <c r="H41" s="57">
        <f t="shared" si="0"/>
        <v>0</v>
      </c>
      <c r="I41" s="20"/>
      <c r="J41" s="153"/>
      <c r="K41" s="153"/>
      <c r="L41" s="153"/>
      <c r="M41" s="132"/>
      <c r="N41" s="132"/>
      <c r="O41" s="132"/>
      <c r="P41" s="135"/>
      <c r="Q41" s="87"/>
      <c r="R41" s="87"/>
      <c r="S41" s="63" t="str">
        <f>IF(S40="","",S40/86400)</f>
        <v/>
      </c>
      <c r="T41" s="6" t="str">
        <f>IF(OR(Q39=0,R39=0),"",R39-Q39)</f>
        <v/>
      </c>
      <c r="U41" s="94"/>
      <c r="V41" s="7" t="str">
        <f>IF(V40="","",V40*50)</f>
        <v/>
      </c>
      <c r="W41" s="108"/>
      <c r="X41" s="97"/>
      <c r="Y41" s="97"/>
      <c r="Z41" s="80"/>
      <c r="AA41" s="81"/>
      <c r="AB41" s="84"/>
      <c r="AC41" s="85"/>
      <c r="AD41" s="157"/>
      <c r="AE41" s="87"/>
      <c r="AF41" s="100"/>
      <c r="AG41" s="101"/>
      <c r="AH41" s="103"/>
      <c r="AI41" s="77"/>
      <c r="AJ41" s="77"/>
      <c r="AK41" s="77"/>
    </row>
    <row r="42" spans="1:37" s="11" customFormat="1" ht="14.4" customHeight="1" thickBot="1" x14ac:dyDescent="0.35">
      <c r="A42" s="136" t="str">
        <f t="shared" ref="A42" si="67">IF(OR(B42="",B42="DNF",B42="DNS"),B42,IF(OR(C42="VK",C42="DISQ"),C42,IF(AG42&gt;1,AG42,RANK(C42,$C$9:$C$66,0))))</f>
        <v/>
      </c>
      <c r="B42" s="139" t="str">
        <f t="shared" ref="B42" si="68">IF(AND(F42="",F43="",F44=""),"",IF(J42="","DNS",IF(M42="","DNF",IF(OR(S43&gt;$S$8,AF42="DISQ"),"DISQ",V44+W42+X42+Y42))))</f>
        <v/>
      </c>
      <c r="C42" s="142" t="str">
        <f>IF(OR(AND(B42="DISQ",AF42="VK"),AF42="VK",F44=""),"VK",B42)</f>
        <v>VK</v>
      </c>
      <c r="D42" s="145"/>
      <c r="E42" s="145"/>
      <c r="F42" s="15"/>
      <c r="G42" s="46"/>
      <c r="H42" s="57">
        <f t="shared" si="0"/>
        <v>0</v>
      </c>
      <c r="I42" s="16"/>
      <c r="J42" s="151"/>
      <c r="K42" s="151"/>
      <c r="L42" s="151"/>
      <c r="M42" s="130"/>
      <c r="N42" s="130"/>
      <c r="O42" s="130"/>
      <c r="P42" s="133"/>
      <c r="Q42" s="88">
        <f>+(J42*3600)+(K42*60)+L42+P42</f>
        <v>0</v>
      </c>
      <c r="R42" s="88">
        <f>+(M42*3600)+(N42*60)+O42</f>
        <v>0</v>
      </c>
      <c r="S42" s="61"/>
      <c r="T42" s="90" t="str">
        <f>IF(S43="","",IF(S43&lt;=$S$8,"УСПЕШНО","Прекорачење времена"))</f>
        <v/>
      </c>
      <c r="U42" s="92" t="str">
        <f t="shared" si="44"/>
        <v/>
      </c>
      <c r="V42" s="5" t="str">
        <f>IF(V44="","",IF(AND(V43=$Z$5),"УСПЕШНО",IF(AND(V43&lt;$Z$5),"Недостају све КТ")))</f>
        <v/>
      </c>
      <c r="W42" s="106" t="str">
        <f>IF(F42="","",IF(U42="",0,MIN($U$9:$U$66)/U42*100))</f>
        <v/>
      </c>
      <c r="X42" s="95" t="str">
        <f t="shared" ref="X42" si="69">IF(F42="","",(SUM(H42:H44)))</f>
        <v/>
      </c>
      <c r="Y42" s="95" t="str">
        <f>IF(F42="","",AH42+AI42+AJ42+AK42)</f>
        <v/>
      </c>
      <c r="Z42" s="26"/>
      <c r="AA42" s="27"/>
      <c r="AB42" s="28"/>
      <c r="AC42" s="27"/>
      <c r="AD42" s="28"/>
      <c r="AE42" s="27"/>
      <c r="AF42" s="98"/>
      <c r="AG42" s="101"/>
      <c r="AH42" s="102">
        <f t="shared" ref="AH42" si="70">IF(Z43="",0,Z43)</f>
        <v>0</v>
      </c>
      <c r="AI42" s="76">
        <f t="shared" ref="AI42" si="71">IF(AB43="",0,AB43)</f>
        <v>0</v>
      </c>
      <c r="AJ42" s="76">
        <f t="shared" ref="AJ42:AK42" si="72">IF(AD43="",0,AD43)</f>
        <v>0</v>
      </c>
      <c r="AK42" s="76">
        <f t="shared" si="72"/>
        <v>0</v>
      </c>
    </row>
    <row r="43" spans="1:37" ht="14.4" customHeight="1" thickBot="1" x14ac:dyDescent="0.35">
      <c r="A43" s="137"/>
      <c r="B43" s="140"/>
      <c r="C43" s="143"/>
      <c r="D43" s="146"/>
      <c r="E43" s="146"/>
      <c r="F43" s="23"/>
      <c r="G43" s="47"/>
      <c r="H43" s="57">
        <f t="shared" si="0"/>
        <v>0</v>
      </c>
      <c r="I43" s="24"/>
      <c r="J43" s="152"/>
      <c r="K43" s="152"/>
      <c r="L43" s="152"/>
      <c r="M43" s="131"/>
      <c r="N43" s="131"/>
      <c r="O43" s="131"/>
      <c r="P43" s="134"/>
      <c r="Q43" s="89"/>
      <c r="R43" s="89"/>
      <c r="S43" s="62" t="str">
        <f>IF(OR(Q42=0,R42=0),"",R42-Q42)</f>
        <v/>
      </c>
      <c r="T43" s="91"/>
      <c r="U43" s="93"/>
      <c r="V43" s="14"/>
      <c r="W43" s="107"/>
      <c r="X43" s="96"/>
      <c r="Y43" s="96"/>
      <c r="Z43" s="78" t="str">
        <f>IF(AND(Z42="",AA42=""),"",IF($AB$5&gt;=(Z42+AA42),(Z42*5)-(AA42*5),"Погрешан унос података"))</f>
        <v/>
      </c>
      <c r="AA43" s="79"/>
      <c r="AB43" s="82" t="str">
        <f>IF(AND(AB42="",AC42=""),"",IF($AD$5=(AB42+AC42),(AB42*20)-(AC42*5),"Погрешан унос података"))</f>
        <v/>
      </c>
      <c r="AC43" s="83"/>
      <c r="AD43" s="156" t="str">
        <f>IF(AD42="","",IF($AF$5&gt;=AD42,AD42*10,"Погрешан унос"))</f>
        <v/>
      </c>
      <c r="AE43" s="86" t="str">
        <f>IF(AE42="","",AE42*-5)</f>
        <v/>
      </c>
      <c r="AF43" s="99"/>
      <c r="AG43" s="101"/>
      <c r="AH43" s="102"/>
      <c r="AI43" s="76"/>
      <c r="AJ43" s="76"/>
      <c r="AK43" s="76"/>
    </row>
    <row r="44" spans="1:37" s="10" customFormat="1" ht="15" customHeight="1" thickBot="1" x14ac:dyDescent="0.35">
      <c r="A44" s="138"/>
      <c r="B44" s="141"/>
      <c r="C44" s="144"/>
      <c r="D44" s="159"/>
      <c r="E44" s="159"/>
      <c r="F44" s="19"/>
      <c r="G44" s="48"/>
      <c r="H44" s="57">
        <f t="shared" si="0"/>
        <v>0</v>
      </c>
      <c r="I44" s="20"/>
      <c r="J44" s="153"/>
      <c r="K44" s="153"/>
      <c r="L44" s="153"/>
      <c r="M44" s="132"/>
      <c r="N44" s="132"/>
      <c r="O44" s="132"/>
      <c r="P44" s="135"/>
      <c r="Q44" s="87"/>
      <c r="R44" s="87"/>
      <c r="S44" s="63" t="str">
        <f>IF(S43="","",S43/86400)</f>
        <v/>
      </c>
      <c r="T44" s="6" t="str">
        <f>IF(OR(Q42=0,R42=0),"",R42-Q42)</f>
        <v/>
      </c>
      <c r="U44" s="94"/>
      <c r="V44" s="7" t="str">
        <f>IF(V43="","",V43*50)</f>
        <v/>
      </c>
      <c r="W44" s="108"/>
      <c r="X44" s="97"/>
      <c r="Y44" s="97"/>
      <c r="Z44" s="80"/>
      <c r="AA44" s="81"/>
      <c r="AB44" s="84"/>
      <c r="AC44" s="85"/>
      <c r="AD44" s="157"/>
      <c r="AE44" s="87"/>
      <c r="AF44" s="100"/>
      <c r="AG44" s="101"/>
      <c r="AH44" s="103"/>
      <c r="AI44" s="77"/>
      <c r="AJ44" s="77"/>
      <c r="AK44" s="77"/>
    </row>
    <row r="45" spans="1:37" s="11" customFormat="1" ht="14.4" customHeight="1" thickBot="1" x14ac:dyDescent="0.35">
      <c r="A45" s="136" t="str">
        <f t="shared" ref="A45" si="73">IF(OR(B45="",B45="DNF",B45="DNS"),B45,IF(OR(C45="VK",C45="DISQ"),C45,IF(AG45&gt;1,AG45,RANK(C45,$C$9:$C$66,0))))</f>
        <v/>
      </c>
      <c r="B45" s="139" t="str">
        <f t="shared" ref="B45" si="74">IF(AND(F45="",F46="",F47=""),"",IF(J45="","DNS",IF(M45="","DNF",IF(OR(S46&gt;$S$8,AF45="DISQ"),"DISQ",V47+W45+X45+Y45))))</f>
        <v/>
      </c>
      <c r="C45" s="142" t="str">
        <f>IF(OR(AND(B45="DISQ",AF45="VK"),AF45="VK",F47=""),"VK",B45)</f>
        <v>VK</v>
      </c>
      <c r="D45" s="145"/>
      <c r="E45" s="145"/>
      <c r="F45" s="15"/>
      <c r="G45" s="46"/>
      <c r="H45" s="57">
        <f t="shared" si="0"/>
        <v>0</v>
      </c>
      <c r="I45" s="16"/>
      <c r="J45" s="151"/>
      <c r="K45" s="151"/>
      <c r="L45" s="151"/>
      <c r="M45" s="130"/>
      <c r="N45" s="130"/>
      <c r="O45" s="130"/>
      <c r="P45" s="133"/>
      <c r="Q45" s="88">
        <f>+(J45*3600)+(K45*60)+L45+P45</f>
        <v>0</v>
      </c>
      <c r="R45" s="88">
        <f>+(M45*3600)+(N45*60)+O45</f>
        <v>0</v>
      </c>
      <c r="S45" s="61"/>
      <c r="T45" s="90" t="str">
        <f>IF(S46="","",IF(S46&lt;=$S$8,"УСПЕШНО","Прекорачење времена"))</f>
        <v/>
      </c>
      <c r="U45" s="92" t="str">
        <f t="shared" si="44"/>
        <v/>
      </c>
      <c r="V45" s="5" t="str">
        <f>IF(V47="","",IF(AND(V46=$Z$5),"УСПЕШНО",IF(AND(V46&lt;$Z$5),"Недостају све КТ")))</f>
        <v/>
      </c>
      <c r="W45" s="106" t="str">
        <f>IF(F45="","",IF(U45="",0,MIN($U$9:$U$66)/U45*100))</f>
        <v/>
      </c>
      <c r="X45" s="95" t="str">
        <f t="shared" ref="X45" si="75">IF(F45="","",(SUM(H45:H47)))</f>
        <v/>
      </c>
      <c r="Y45" s="95" t="str">
        <f>IF(F45="","",AH45+AI45+AJ45+AK45)</f>
        <v/>
      </c>
      <c r="Z45" s="26"/>
      <c r="AA45" s="27"/>
      <c r="AB45" s="28"/>
      <c r="AC45" s="27"/>
      <c r="AD45" s="28"/>
      <c r="AE45" s="27"/>
      <c r="AF45" s="98"/>
      <c r="AG45" s="101"/>
      <c r="AH45" s="102">
        <f t="shared" ref="AH45" si="76">IF(Z46="",0,Z46)</f>
        <v>0</v>
      </c>
      <c r="AI45" s="76">
        <f t="shared" ref="AI45" si="77">IF(AB46="",0,AB46)</f>
        <v>0</v>
      </c>
      <c r="AJ45" s="76">
        <f t="shared" ref="AJ45:AK45" si="78">IF(AD46="",0,AD46)</f>
        <v>0</v>
      </c>
      <c r="AK45" s="76">
        <f t="shared" si="78"/>
        <v>0</v>
      </c>
    </row>
    <row r="46" spans="1:37" ht="14.4" customHeight="1" thickBot="1" x14ac:dyDescent="0.35">
      <c r="A46" s="137"/>
      <c r="B46" s="140"/>
      <c r="C46" s="143"/>
      <c r="D46" s="146"/>
      <c r="E46" s="146"/>
      <c r="F46" s="23"/>
      <c r="G46" s="47"/>
      <c r="H46" s="57">
        <f t="shared" si="0"/>
        <v>0</v>
      </c>
      <c r="I46" s="24"/>
      <c r="J46" s="152"/>
      <c r="K46" s="152"/>
      <c r="L46" s="152"/>
      <c r="M46" s="131"/>
      <c r="N46" s="131"/>
      <c r="O46" s="131"/>
      <c r="P46" s="134"/>
      <c r="Q46" s="89"/>
      <c r="R46" s="89"/>
      <c r="S46" s="62" t="str">
        <f>IF(OR(Q45=0,R45=0),"",R45-Q45)</f>
        <v/>
      </c>
      <c r="T46" s="91"/>
      <c r="U46" s="93"/>
      <c r="V46" s="14"/>
      <c r="W46" s="107"/>
      <c r="X46" s="96"/>
      <c r="Y46" s="96"/>
      <c r="Z46" s="78" t="str">
        <f>IF(AND(Z45="",AA45=""),"",IF($AB$5&gt;=(Z45+AA45),(Z45*5)-(AA45*5),"Погрешан унос података"))</f>
        <v/>
      </c>
      <c r="AA46" s="79"/>
      <c r="AB46" s="82" t="str">
        <f>IF(AND(AB45="",AC45=""),"",IF($AD$5=(AB45+AC45),(AB45*20)-(AC45*5),"Погрешан унос података"))</f>
        <v/>
      </c>
      <c r="AC46" s="83"/>
      <c r="AD46" s="156" t="str">
        <f>IF(AD45="","",IF($AF$5&gt;=AD45,AD45*10,"Погрешан унос"))</f>
        <v/>
      </c>
      <c r="AE46" s="86" t="str">
        <f>IF(AE45="","",AE45*-5)</f>
        <v/>
      </c>
      <c r="AF46" s="99"/>
      <c r="AG46" s="101"/>
      <c r="AH46" s="102"/>
      <c r="AI46" s="76"/>
      <c r="AJ46" s="76"/>
      <c r="AK46" s="76"/>
    </row>
    <row r="47" spans="1:37" s="10" customFormat="1" ht="15" customHeight="1" thickBot="1" x14ac:dyDescent="0.35">
      <c r="A47" s="138"/>
      <c r="B47" s="141"/>
      <c r="C47" s="144"/>
      <c r="D47" s="159"/>
      <c r="E47" s="159"/>
      <c r="F47" s="19"/>
      <c r="G47" s="48"/>
      <c r="H47" s="57">
        <f t="shared" si="0"/>
        <v>0</v>
      </c>
      <c r="I47" s="20"/>
      <c r="J47" s="153"/>
      <c r="K47" s="153"/>
      <c r="L47" s="153"/>
      <c r="M47" s="132"/>
      <c r="N47" s="132"/>
      <c r="O47" s="132"/>
      <c r="P47" s="135"/>
      <c r="Q47" s="87"/>
      <c r="R47" s="87"/>
      <c r="S47" s="63" t="str">
        <f>IF(S46="","",S46/86400)</f>
        <v/>
      </c>
      <c r="T47" s="6" t="str">
        <f>IF(OR(Q45=0,R45=0),"",R45-Q45)</f>
        <v/>
      </c>
      <c r="U47" s="94"/>
      <c r="V47" s="7" t="str">
        <f>IF(V46="","",V46*50)</f>
        <v/>
      </c>
      <c r="W47" s="108"/>
      <c r="X47" s="97"/>
      <c r="Y47" s="97"/>
      <c r="Z47" s="80"/>
      <c r="AA47" s="81"/>
      <c r="AB47" s="84"/>
      <c r="AC47" s="85"/>
      <c r="AD47" s="157"/>
      <c r="AE47" s="87"/>
      <c r="AF47" s="100"/>
      <c r="AG47" s="101"/>
      <c r="AH47" s="103"/>
      <c r="AI47" s="77"/>
      <c r="AJ47" s="77"/>
      <c r="AK47" s="77"/>
    </row>
    <row r="48" spans="1:37" s="11" customFormat="1" ht="14.4" customHeight="1" thickBot="1" x14ac:dyDescent="0.35">
      <c r="A48" s="136" t="str">
        <f t="shared" ref="A48" si="79">IF(OR(B48="",B48="DNF",B48="DNS"),B48,IF(OR(C48="VK",C48="DISQ"),C48,IF(AG48&gt;1,AG48,RANK(C48,$C$9:$C$66,0))))</f>
        <v/>
      </c>
      <c r="B48" s="139" t="str">
        <f t="shared" ref="B48" si="80">IF(AND(F48="",F49="",F50=""),"",IF(J48="","DNS",IF(M48="","DNF",IF(OR(S49&gt;$S$8,AF48="DISQ"),"DISQ",V50+W48+X48+Y48))))</f>
        <v/>
      </c>
      <c r="C48" s="142" t="str">
        <f>IF(OR(AND(B48="DISQ",AF48="VK"),AF48="VK",F50=""),"VK",B48)</f>
        <v>VK</v>
      </c>
      <c r="D48" s="145"/>
      <c r="E48" s="145"/>
      <c r="F48" s="15"/>
      <c r="G48" s="46"/>
      <c r="H48" s="57">
        <f t="shared" si="0"/>
        <v>0</v>
      </c>
      <c r="I48" s="16"/>
      <c r="J48" s="151"/>
      <c r="K48" s="151"/>
      <c r="L48" s="151"/>
      <c r="M48" s="130"/>
      <c r="N48" s="130"/>
      <c r="O48" s="130"/>
      <c r="P48" s="133"/>
      <c r="Q48" s="88">
        <f>+(J48*3600)+(K48*60)+L48+P48</f>
        <v>0</v>
      </c>
      <c r="R48" s="88">
        <f>+(M48*3600)+(N48*60)+O48</f>
        <v>0</v>
      </c>
      <c r="S48" s="61"/>
      <c r="T48" s="90" t="str">
        <f>IF(S49="","",IF(S49&lt;=$S$8,"УСПЕШНО","Прекорачење времена"))</f>
        <v/>
      </c>
      <c r="U48" s="92" t="str">
        <f t="shared" si="44"/>
        <v/>
      </c>
      <c r="V48" s="5" t="str">
        <f>IF(V50="","",IF(AND(V49=$Z$5),"УСПЕШНО",IF(AND(V49&lt;$Z$5),"Недостају све КТ")))</f>
        <v/>
      </c>
      <c r="W48" s="106" t="str">
        <f>IF(F48="","",IF(U48="",0,MIN($U$9:$U$66)/U48*100))</f>
        <v/>
      </c>
      <c r="X48" s="95" t="str">
        <f t="shared" ref="X48" si="81">IF(F48="","",(SUM(H48:H50)))</f>
        <v/>
      </c>
      <c r="Y48" s="95" t="str">
        <f>IF(F48="","",AH48+AI48+AJ48+AK48)</f>
        <v/>
      </c>
      <c r="Z48" s="26"/>
      <c r="AA48" s="27"/>
      <c r="AB48" s="28"/>
      <c r="AC48" s="27"/>
      <c r="AD48" s="28"/>
      <c r="AE48" s="27"/>
      <c r="AF48" s="98"/>
      <c r="AG48" s="101"/>
      <c r="AH48" s="102">
        <f t="shared" ref="AH48" si="82">IF(Z49="",0,Z49)</f>
        <v>0</v>
      </c>
      <c r="AI48" s="76">
        <f t="shared" ref="AI48" si="83">IF(AB49="",0,AB49)</f>
        <v>0</v>
      </c>
      <c r="AJ48" s="76">
        <f t="shared" ref="AJ48:AK48" si="84">IF(AD49="",0,AD49)</f>
        <v>0</v>
      </c>
      <c r="AK48" s="76">
        <f t="shared" si="84"/>
        <v>0</v>
      </c>
    </row>
    <row r="49" spans="1:37" ht="14.4" customHeight="1" thickBot="1" x14ac:dyDescent="0.35">
      <c r="A49" s="137"/>
      <c r="B49" s="140"/>
      <c r="C49" s="143"/>
      <c r="D49" s="146"/>
      <c r="E49" s="146"/>
      <c r="F49" s="23"/>
      <c r="G49" s="47"/>
      <c r="H49" s="57">
        <f t="shared" si="0"/>
        <v>0</v>
      </c>
      <c r="I49" s="24"/>
      <c r="J49" s="152"/>
      <c r="K49" s="152"/>
      <c r="L49" s="152"/>
      <c r="M49" s="131"/>
      <c r="N49" s="131"/>
      <c r="O49" s="131"/>
      <c r="P49" s="134"/>
      <c r="Q49" s="89"/>
      <c r="R49" s="89"/>
      <c r="S49" s="62" t="str">
        <f>IF(OR(Q48=0,R48=0),"",R48-Q48)</f>
        <v/>
      </c>
      <c r="T49" s="91"/>
      <c r="U49" s="93"/>
      <c r="V49" s="14"/>
      <c r="W49" s="107"/>
      <c r="X49" s="96"/>
      <c r="Y49" s="96"/>
      <c r="Z49" s="78" t="str">
        <f>IF(AND(Z48="",AA48=""),"",IF($AB$5&gt;=(Z48+AA48),(Z48*5)-(AA48*5),"Погрешан унос података"))</f>
        <v/>
      </c>
      <c r="AA49" s="79"/>
      <c r="AB49" s="82" t="str">
        <f>IF(AND(AB48="",AC48=""),"",IF($AD$5=(AB48+AC48),(AB48*20)-(AC48*5),"Погрешан унос података"))</f>
        <v/>
      </c>
      <c r="AC49" s="83"/>
      <c r="AD49" s="156" t="str">
        <f>IF(AD48="","",IF($AF$5&gt;=AD48,AD48*10,"Погрешан унос"))</f>
        <v/>
      </c>
      <c r="AE49" s="86" t="str">
        <f>IF(AE48="","",AE48*-5)</f>
        <v/>
      </c>
      <c r="AF49" s="99"/>
      <c r="AG49" s="101"/>
      <c r="AH49" s="102"/>
      <c r="AI49" s="76"/>
      <c r="AJ49" s="76"/>
      <c r="AK49" s="76"/>
    </row>
    <row r="50" spans="1:37" s="10" customFormat="1" ht="15" customHeight="1" thickBot="1" x14ac:dyDescent="0.35">
      <c r="A50" s="138"/>
      <c r="B50" s="141"/>
      <c r="C50" s="144"/>
      <c r="D50" s="159"/>
      <c r="E50" s="159"/>
      <c r="F50" s="19"/>
      <c r="G50" s="48"/>
      <c r="H50" s="57">
        <f t="shared" si="0"/>
        <v>0</v>
      </c>
      <c r="I50" s="20"/>
      <c r="J50" s="153"/>
      <c r="K50" s="153"/>
      <c r="L50" s="153"/>
      <c r="M50" s="132"/>
      <c r="N50" s="132"/>
      <c r="O50" s="132"/>
      <c r="P50" s="135"/>
      <c r="Q50" s="87"/>
      <c r="R50" s="87"/>
      <c r="S50" s="63" t="str">
        <f>IF(S49="","",S49/86400)</f>
        <v/>
      </c>
      <c r="T50" s="6" t="str">
        <f>IF(OR(Q48=0,R48=0),"",R48-Q48)</f>
        <v/>
      </c>
      <c r="U50" s="94"/>
      <c r="V50" s="7" t="str">
        <f>IF(V49="","",V49*50)</f>
        <v/>
      </c>
      <c r="W50" s="108"/>
      <c r="X50" s="97"/>
      <c r="Y50" s="97"/>
      <c r="Z50" s="80"/>
      <c r="AA50" s="81"/>
      <c r="AB50" s="84"/>
      <c r="AC50" s="85"/>
      <c r="AD50" s="157"/>
      <c r="AE50" s="87"/>
      <c r="AF50" s="100"/>
      <c r="AG50" s="101"/>
      <c r="AH50" s="103"/>
      <c r="AI50" s="77"/>
      <c r="AJ50" s="77"/>
      <c r="AK50" s="77"/>
    </row>
    <row r="51" spans="1:37" s="11" customFormat="1" ht="14.4" customHeight="1" thickBot="1" x14ac:dyDescent="0.35">
      <c r="A51" s="136" t="str">
        <f t="shared" ref="A51" si="85">IF(OR(B51="",B51="DNF",B51="DNS"),B51,IF(OR(C51="VK",C51="DISQ"),C51,IF(AG51&gt;1,AG51,RANK(C51,$C$9:$C$66,0))))</f>
        <v/>
      </c>
      <c r="B51" s="139" t="str">
        <f t="shared" ref="B51" si="86">IF(AND(F51="",F52="",F53=""),"",IF(J51="","DNS",IF(M51="","DNF",IF(OR(S52&gt;$S$8,AF51="DISQ"),"DISQ",V53+W51+X51+Y51))))</f>
        <v/>
      </c>
      <c r="C51" s="142" t="str">
        <f>IF(OR(AND(B51="DISQ",AF51="VK"),AF51="VK",F53=""),"VK",B51)</f>
        <v>VK</v>
      </c>
      <c r="D51" s="145"/>
      <c r="E51" s="145"/>
      <c r="F51" s="15"/>
      <c r="G51" s="46"/>
      <c r="H51" s="57">
        <f t="shared" si="0"/>
        <v>0</v>
      </c>
      <c r="I51" s="16"/>
      <c r="J51" s="151"/>
      <c r="K51" s="151"/>
      <c r="L51" s="151"/>
      <c r="M51" s="130"/>
      <c r="N51" s="130"/>
      <c r="O51" s="130"/>
      <c r="P51" s="133"/>
      <c r="Q51" s="88">
        <f>+(J51*3600)+(K51*60)+L51+P51</f>
        <v>0</v>
      </c>
      <c r="R51" s="88">
        <f>+(M51*3600)+(N51*60)+O51</f>
        <v>0</v>
      </c>
      <c r="S51" s="61"/>
      <c r="T51" s="90" t="str">
        <f>IF(S52="","",IF(S52&lt;=$S$8,"УСПЕШНО","Прекорачење времена"))</f>
        <v/>
      </c>
      <c r="U51" s="92" t="str">
        <f t="shared" si="44"/>
        <v/>
      </c>
      <c r="V51" s="5" t="str">
        <f>IF(V53="","",IF(AND(V52=$Z$5),"УСПЕШНО",IF(AND(V52&lt;$Z$5),"Недостају све КТ")))</f>
        <v/>
      </c>
      <c r="W51" s="106" t="str">
        <f>IF(F51="","",IF(U51="",0,MIN($U$9:$U$66)/U51*100))</f>
        <v/>
      </c>
      <c r="X51" s="95" t="str">
        <f t="shared" ref="X51" si="87">IF(F51="","",(SUM(H51:H53)))</f>
        <v/>
      </c>
      <c r="Y51" s="95" t="str">
        <f>IF(F51="","",AH51+AI51+AJ51+AK51)</f>
        <v/>
      </c>
      <c r="Z51" s="26"/>
      <c r="AA51" s="27"/>
      <c r="AB51" s="28"/>
      <c r="AC51" s="27"/>
      <c r="AD51" s="28"/>
      <c r="AE51" s="27"/>
      <c r="AF51" s="98"/>
      <c r="AG51" s="101"/>
      <c r="AH51" s="102">
        <f t="shared" ref="AH51" si="88">IF(Z52="",0,Z52)</f>
        <v>0</v>
      </c>
      <c r="AI51" s="76">
        <f t="shared" ref="AI51" si="89">IF(AB52="",0,AB52)</f>
        <v>0</v>
      </c>
      <c r="AJ51" s="76">
        <f t="shared" ref="AJ51:AK51" si="90">IF(AD52="",0,AD52)</f>
        <v>0</v>
      </c>
      <c r="AK51" s="76">
        <f t="shared" si="90"/>
        <v>0</v>
      </c>
    </row>
    <row r="52" spans="1:37" ht="14.4" customHeight="1" thickBot="1" x14ac:dyDescent="0.35">
      <c r="A52" s="137"/>
      <c r="B52" s="140"/>
      <c r="C52" s="143"/>
      <c r="D52" s="146"/>
      <c r="E52" s="146"/>
      <c r="F52" s="23"/>
      <c r="G52" s="47"/>
      <c r="H52" s="57">
        <f t="shared" si="0"/>
        <v>0</v>
      </c>
      <c r="I52" s="24"/>
      <c r="J52" s="152"/>
      <c r="K52" s="152"/>
      <c r="L52" s="152"/>
      <c r="M52" s="131"/>
      <c r="N52" s="131"/>
      <c r="O52" s="131"/>
      <c r="P52" s="134"/>
      <c r="Q52" s="89"/>
      <c r="R52" s="89"/>
      <c r="S52" s="62" t="str">
        <f>IF(OR(Q51=0,R51=0),"",R51-Q51)</f>
        <v/>
      </c>
      <c r="T52" s="91"/>
      <c r="U52" s="93"/>
      <c r="V52" s="14"/>
      <c r="W52" s="107"/>
      <c r="X52" s="96"/>
      <c r="Y52" s="96"/>
      <c r="Z52" s="78" t="str">
        <f>IF(AND(Z51="",AA51=""),"",IF($AB$5&gt;=(Z51+AA51),(Z51*5)-(AA51*5),"Погрешан унос података"))</f>
        <v/>
      </c>
      <c r="AA52" s="79"/>
      <c r="AB52" s="82" t="str">
        <f>IF(AND(AB51="",AC51=""),"",IF($AD$5=(AB51+AC51),(AB51*20)-(AC51*5),"Погрешан унос података"))</f>
        <v/>
      </c>
      <c r="AC52" s="83"/>
      <c r="AD52" s="156" t="str">
        <f>IF(AD51="","",IF($AF$5&gt;=AD51,AD51*10,"Погрешан унос"))</f>
        <v/>
      </c>
      <c r="AE52" s="86" t="str">
        <f>IF(AE51="","",AE51*-5)</f>
        <v/>
      </c>
      <c r="AF52" s="99"/>
      <c r="AG52" s="101"/>
      <c r="AH52" s="102"/>
      <c r="AI52" s="76"/>
      <c r="AJ52" s="76"/>
      <c r="AK52" s="76"/>
    </row>
    <row r="53" spans="1:37" s="10" customFormat="1" ht="15" customHeight="1" thickBot="1" x14ac:dyDescent="0.35">
      <c r="A53" s="138"/>
      <c r="B53" s="141"/>
      <c r="C53" s="144"/>
      <c r="D53" s="159"/>
      <c r="E53" s="159"/>
      <c r="F53" s="19"/>
      <c r="G53" s="48"/>
      <c r="H53" s="57">
        <f t="shared" si="0"/>
        <v>0</v>
      </c>
      <c r="I53" s="20"/>
      <c r="J53" s="153"/>
      <c r="K53" s="153"/>
      <c r="L53" s="153"/>
      <c r="M53" s="132"/>
      <c r="N53" s="132"/>
      <c r="O53" s="132"/>
      <c r="P53" s="135"/>
      <c r="Q53" s="87"/>
      <c r="R53" s="87"/>
      <c r="S53" s="63" t="str">
        <f>IF(S52="","",S52/86400)</f>
        <v/>
      </c>
      <c r="T53" s="6" t="str">
        <f>IF(OR(Q51=0,R51=0),"",R51-Q51)</f>
        <v/>
      </c>
      <c r="U53" s="94"/>
      <c r="V53" s="7" t="str">
        <f>IF(V52="","",V52*50)</f>
        <v/>
      </c>
      <c r="W53" s="108"/>
      <c r="X53" s="97"/>
      <c r="Y53" s="97"/>
      <c r="Z53" s="80"/>
      <c r="AA53" s="81"/>
      <c r="AB53" s="84"/>
      <c r="AC53" s="85"/>
      <c r="AD53" s="157"/>
      <c r="AE53" s="87"/>
      <c r="AF53" s="100"/>
      <c r="AG53" s="101"/>
      <c r="AH53" s="103"/>
      <c r="AI53" s="77"/>
      <c r="AJ53" s="77"/>
      <c r="AK53" s="77"/>
    </row>
    <row r="54" spans="1:37" s="11" customFormat="1" ht="14.4" customHeight="1" thickBot="1" x14ac:dyDescent="0.35">
      <c r="A54" s="136" t="str">
        <f t="shared" ref="A54" si="91">IF(OR(B54="",B54="DNF",B54="DNS"),B54,IF(OR(C54="VK",C54="DISQ"),C54,IF(AG54&gt;1,AG54,RANK(C54,$C$9:$C$66,0))))</f>
        <v/>
      </c>
      <c r="B54" s="139" t="str">
        <f t="shared" ref="B54" si="92">IF(AND(F54="",F55="",F56=""),"",IF(J54="","DNS",IF(M54="","DNF",IF(OR(S55&gt;$S$8,AF54="DISQ"),"DISQ",V56+W54+X54+Y54))))</f>
        <v/>
      </c>
      <c r="C54" s="142" t="str">
        <f>IF(OR(AND(B54="DISQ",AF54="VK"),AF54="VK",F56=""),"VK",B54)</f>
        <v>VK</v>
      </c>
      <c r="D54" s="145"/>
      <c r="E54" s="145"/>
      <c r="F54" s="15"/>
      <c r="G54" s="46"/>
      <c r="H54" s="57">
        <f t="shared" si="0"/>
        <v>0</v>
      </c>
      <c r="I54" s="16"/>
      <c r="J54" s="151"/>
      <c r="K54" s="151"/>
      <c r="L54" s="151"/>
      <c r="M54" s="130"/>
      <c r="N54" s="130"/>
      <c r="O54" s="130"/>
      <c r="P54" s="133"/>
      <c r="Q54" s="88">
        <f>+(J54*3600)+(K54*60)+L54+P54</f>
        <v>0</v>
      </c>
      <c r="R54" s="88">
        <f>+(M54*3600)+(N54*60)+O54</f>
        <v>0</v>
      </c>
      <c r="S54" s="61"/>
      <c r="T54" s="90" t="str">
        <f>IF(S55="","",IF(S55&lt;=$S$8,"УСПЕШНО","Прекорачење времена"))</f>
        <v/>
      </c>
      <c r="U54" s="92" t="str">
        <f t="shared" si="44"/>
        <v/>
      </c>
      <c r="V54" s="5" t="str">
        <f>IF(V56="","",IF(AND(V55=$Z$5),"УСПЕШНО",IF(AND(V55&lt;$Z$5),"Недостају све КТ")))</f>
        <v/>
      </c>
      <c r="W54" s="106" t="str">
        <f>IF(F54="","",IF(U54="",0,MIN($U$9:$U$66)/U54*100))</f>
        <v/>
      </c>
      <c r="X54" s="95" t="str">
        <f t="shared" ref="X54" si="93">IF(F54="","",(SUM(H54:H56)))</f>
        <v/>
      </c>
      <c r="Y54" s="95" t="str">
        <f>IF(F54="","",AH54+AI54+AJ54+AK54)</f>
        <v/>
      </c>
      <c r="Z54" s="26"/>
      <c r="AA54" s="27"/>
      <c r="AB54" s="28"/>
      <c r="AC54" s="27"/>
      <c r="AD54" s="28"/>
      <c r="AE54" s="27"/>
      <c r="AF54" s="98"/>
      <c r="AG54" s="101"/>
      <c r="AH54" s="102">
        <f t="shared" ref="AH54" si="94">IF(Z55="",0,Z55)</f>
        <v>0</v>
      </c>
      <c r="AI54" s="76">
        <f t="shared" ref="AI54" si="95">IF(AB55="",0,AB55)</f>
        <v>0</v>
      </c>
      <c r="AJ54" s="76">
        <f t="shared" ref="AJ54:AK54" si="96">IF(AD55="",0,AD55)</f>
        <v>0</v>
      </c>
      <c r="AK54" s="76">
        <f t="shared" si="96"/>
        <v>0</v>
      </c>
    </row>
    <row r="55" spans="1:37" ht="14.4" customHeight="1" thickBot="1" x14ac:dyDescent="0.35">
      <c r="A55" s="137"/>
      <c r="B55" s="140"/>
      <c r="C55" s="143"/>
      <c r="D55" s="146"/>
      <c r="E55" s="146"/>
      <c r="F55" s="23"/>
      <c r="G55" s="47"/>
      <c r="H55" s="57">
        <f t="shared" si="0"/>
        <v>0</v>
      </c>
      <c r="I55" s="24"/>
      <c r="J55" s="152"/>
      <c r="K55" s="152"/>
      <c r="L55" s="152"/>
      <c r="M55" s="131"/>
      <c r="N55" s="131"/>
      <c r="O55" s="131"/>
      <c r="P55" s="134"/>
      <c r="Q55" s="89"/>
      <c r="R55" s="89"/>
      <c r="S55" s="62" t="str">
        <f>IF(OR(Q54=0,R54=0),"",R54-Q54)</f>
        <v/>
      </c>
      <c r="T55" s="91"/>
      <c r="U55" s="93"/>
      <c r="V55" s="14"/>
      <c r="W55" s="107"/>
      <c r="X55" s="96"/>
      <c r="Y55" s="96"/>
      <c r="Z55" s="78" t="str">
        <f>IF(AND(Z54="",AA54=""),"",IF($AB$5&gt;=(Z54+AA54),(Z54*5)-(AA54*5),"Погрешан унос података"))</f>
        <v/>
      </c>
      <c r="AA55" s="79"/>
      <c r="AB55" s="82" t="str">
        <f>IF(AND(AB54="",AC54=""),"",IF($AD$5=(AB54+AC54),(AB54*20)-(AC54*5),"Погрешан унос података"))</f>
        <v/>
      </c>
      <c r="AC55" s="83"/>
      <c r="AD55" s="156" t="str">
        <f>IF(AD54="","",IF($AF$5&gt;=AD54,AD54*10,"Погрешан унос"))</f>
        <v/>
      </c>
      <c r="AE55" s="86" t="str">
        <f>IF(AE54="","",AE54*-5)</f>
        <v/>
      </c>
      <c r="AF55" s="99"/>
      <c r="AG55" s="101"/>
      <c r="AH55" s="102"/>
      <c r="AI55" s="76"/>
      <c r="AJ55" s="76"/>
      <c r="AK55" s="76"/>
    </row>
    <row r="56" spans="1:37" s="10" customFormat="1" ht="15" customHeight="1" thickBot="1" x14ac:dyDescent="0.35">
      <c r="A56" s="138"/>
      <c r="B56" s="141"/>
      <c r="C56" s="144"/>
      <c r="D56" s="159"/>
      <c r="E56" s="159"/>
      <c r="F56" s="19"/>
      <c r="G56" s="48"/>
      <c r="H56" s="57">
        <f t="shared" si="0"/>
        <v>0</v>
      </c>
      <c r="I56" s="20"/>
      <c r="J56" s="153"/>
      <c r="K56" s="153"/>
      <c r="L56" s="153"/>
      <c r="M56" s="132"/>
      <c r="N56" s="132"/>
      <c r="O56" s="132"/>
      <c r="P56" s="135"/>
      <c r="Q56" s="87"/>
      <c r="R56" s="87"/>
      <c r="S56" s="63" t="str">
        <f>IF(S55="","",S55/86400)</f>
        <v/>
      </c>
      <c r="T56" s="6" t="str">
        <f>IF(OR(Q54=0,R54=0),"",R54-Q54)</f>
        <v/>
      </c>
      <c r="U56" s="94"/>
      <c r="V56" s="7" t="str">
        <f>IF(V55="","",V55*50)</f>
        <v/>
      </c>
      <c r="W56" s="108"/>
      <c r="X56" s="97"/>
      <c r="Y56" s="97"/>
      <c r="Z56" s="80"/>
      <c r="AA56" s="81"/>
      <c r="AB56" s="84"/>
      <c r="AC56" s="85"/>
      <c r="AD56" s="157"/>
      <c r="AE56" s="87"/>
      <c r="AF56" s="100"/>
      <c r="AG56" s="101"/>
      <c r="AH56" s="103"/>
      <c r="AI56" s="77"/>
      <c r="AJ56" s="77"/>
      <c r="AK56" s="77"/>
    </row>
    <row r="57" spans="1:37" s="11" customFormat="1" ht="14.4" customHeight="1" thickBot="1" x14ac:dyDescent="0.35">
      <c r="A57" s="136" t="str">
        <f t="shared" ref="A57" si="97">IF(OR(B57="",B57="DNF",B57="DNS"),B57,IF(OR(C57="VK",C57="DISQ"),C57,IF(AG57&gt;1,AG57,RANK(C57,$C$9:$C$66,0))))</f>
        <v/>
      </c>
      <c r="B57" s="139" t="str">
        <f t="shared" ref="B57" si="98">IF(AND(F57="",F58="",F59=""),"",IF(J57="","DNS",IF(M57="","DNF",IF(OR(S58&gt;$S$8,AF57="DISQ"),"DISQ",V59+W57+X57+Y57))))</f>
        <v/>
      </c>
      <c r="C57" s="142" t="str">
        <f>IF(OR(AND(B57="DISQ",AF57="VK"),AF57="VK",F59=""),"VK",B57)</f>
        <v>VK</v>
      </c>
      <c r="D57" s="145"/>
      <c r="E57" s="145"/>
      <c r="F57" s="15"/>
      <c r="G57" s="46"/>
      <c r="H57" s="57">
        <f t="shared" si="0"/>
        <v>0</v>
      </c>
      <c r="I57" s="16"/>
      <c r="J57" s="151"/>
      <c r="K57" s="151"/>
      <c r="L57" s="151"/>
      <c r="M57" s="130"/>
      <c r="N57" s="130"/>
      <c r="O57" s="130"/>
      <c r="P57" s="133"/>
      <c r="Q57" s="88">
        <f>+(J57*3600)+(K57*60)+L57+P57</f>
        <v>0</v>
      </c>
      <c r="R57" s="88">
        <f>+(M57*3600)+(N57*60)+O57</f>
        <v>0</v>
      </c>
      <c r="S57" s="61"/>
      <c r="T57" s="90" t="str">
        <f>IF(S58="","",IF(S58&lt;=$S$8,"УСПЕШНО","Прекорачење времена"))</f>
        <v/>
      </c>
      <c r="U57" s="92" t="str">
        <f t="shared" si="44"/>
        <v/>
      </c>
      <c r="V57" s="5" t="str">
        <f>IF(V59="","",IF(AND(V58=$Z$5),"УСПЕШНО",IF(AND(V58&lt;$Z$5),"Недостају све КТ")))</f>
        <v/>
      </c>
      <c r="W57" s="106" t="str">
        <f>IF(F57="","",IF(U57="",0,MIN($U$9:$U$66)/U57*100))</f>
        <v/>
      </c>
      <c r="X57" s="95" t="str">
        <f t="shared" ref="X57" si="99">IF(F57="","",(SUM(H57:H59)))</f>
        <v/>
      </c>
      <c r="Y57" s="95" t="str">
        <f>IF(F57="","",AH57+AI57+AJ57+AK57)</f>
        <v/>
      </c>
      <c r="Z57" s="26"/>
      <c r="AA57" s="27"/>
      <c r="AB57" s="28"/>
      <c r="AC57" s="27"/>
      <c r="AD57" s="28"/>
      <c r="AE57" s="27"/>
      <c r="AF57" s="98"/>
      <c r="AG57" s="101"/>
      <c r="AH57" s="102">
        <f t="shared" ref="AH57" si="100">IF(Z58="",0,Z58)</f>
        <v>0</v>
      </c>
      <c r="AI57" s="76">
        <f t="shared" ref="AI57" si="101">IF(AB58="",0,AB58)</f>
        <v>0</v>
      </c>
      <c r="AJ57" s="76">
        <f t="shared" ref="AJ57:AK57" si="102">IF(AD58="",0,AD58)</f>
        <v>0</v>
      </c>
      <c r="AK57" s="76">
        <f t="shared" si="102"/>
        <v>0</v>
      </c>
    </row>
    <row r="58" spans="1:37" ht="14.4" customHeight="1" thickBot="1" x14ac:dyDescent="0.35">
      <c r="A58" s="137"/>
      <c r="B58" s="140"/>
      <c r="C58" s="143"/>
      <c r="D58" s="146"/>
      <c r="E58" s="146"/>
      <c r="F58" s="23"/>
      <c r="G58" s="47"/>
      <c r="H58" s="57">
        <f t="shared" si="0"/>
        <v>0</v>
      </c>
      <c r="I58" s="24"/>
      <c r="J58" s="152"/>
      <c r="K58" s="152"/>
      <c r="L58" s="152"/>
      <c r="M58" s="131"/>
      <c r="N58" s="131"/>
      <c r="O58" s="131"/>
      <c r="P58" s="134"/>
      <c r="Q58" s="89"/>
      <c r="R58" s="89"/>
      <c r="S58" s="62" t="str">
        <f>IF(OR(Q57=0,R57=0),"",R57-Q57)</f>
        <v/>
      </c>
      <c r="T58" s="91"/>
      <c r="U58" s="93"/>
      <c r="V58" s="14"/>
      <c r="W58" s="107"/>
      <c r="X58" s="96"/>
      <c r="Y58" s="96"/>
      <c r="Z58" s="78" t="str">
        <f>IF(AND(Z57="",AA57=""),"",IF($AB$5&gt;=(Z57+AA57),(Z57*5)-(AA57*5),"Погрешан унос података"))</f>
        <v/>
      </c>
      <c r="AA58" s="79"/>
      <c r="AB58" s="82" t="str">
        <f>IF(AND(AB57="",AC57=""),"",IF($AD$5=(AB57+AC57),(AB57*20)-(AC57*5),"Погрешан унос података"))</f>
        <v/>
      </c>
      <c r="AC58" s="83"/>
      <c r="AD58" s="156" t="str">
        <f>IF(AD57="","",IF($AF$5&gt;=AD57,AD57*10,"Погрешан унос"))</f>
        <v/>
      </c>
      <c r="AE58" s="86" t="str">
        <f>IF(AE57="","",AE57*-5)</f>
        <v/>
      </c>
      <c r="AF58" s="99"/>
      <c r="AG58" s="101"/>
      <c r="AH58" s="102"/>
      <c r="AI58" s="76"/>
      <c r="AJ58" s="76"/>
      <c r="AK58" s="76"/>
    </row>
    <row r="59" spans="1:37" s="10" customFormat="1" ht="15" customHeight="1" thickBot="1" x14ac:dyDescent="0.35">
      <c r="A59" s="138"/>
      <c r="B59" s="141"/>
      <c r="C59" s="144"/>
      <c r="D59" s="159"/>
      <c r="E59" s="159"/>
      <c r="F59" s="19"/>
      <c r="G59" s="48"/>
      <c r="H59" s="57">
        <f t="shared" si="0"/>
        <v>0</v>
      </c>
      <c r="I59" s="20"/>
      <c r="J59" s="153"/>
      <c r="K59" s="153"/>
      <c r="L59" s="153"/>
      <c r="M59" s="132"/>
      <c r="N59" s="132"/>
      <c r="O59" s="132"/>
      <c r="P59" s="135"/>
      <c r="Q59" s="87"/>
      <c r="R59" s="87"/>
      <c r="S59" s="63" t="str">
        <f>IF(S58="","",S58/86400)</f>
        <v/>
      </c>
      <c r="T59" s="6" t="str">
        <f>IF(OR(Q57=0,R57=0),"",R57-Q57)</f>
        <v/>
      </c>
      <c r="U59" s="94"/>
      <c r="V59" s="7" t="str">
        <f>IF(V58="","",V58*50)</f>
        <v/>
      </c>
      <c r="W59" s="108"/>
      <c r="X59" s="97"/>
      <c r="Y59" s="97"/>
      <c r="Z59" s="80"/>
      <c r="AA59" s="81"/>
      <c r="AB59" s="84"/>
      <c r="AC59" s="85"/>
      <c r="AD59" s="157"/>
      <c r="AE59" s="87"/>
      <c r="AF59" s="100"/>
      <c r="AG59" s="101"/>
      <c r="AH59" s="103"/>
      <c r="AI59" s="77"/>
      <c r="AJ59" s="77"/>
      <c r="AK59" s="77"/>
    </row>
    <row r="60" spans="1:37" s="11" customFormat="1" ht="14.4" customHeight="1" thickBot="1" x14ac:dyDescent="0.35">
      <c r="A60" s="136" t="str">
        <f t="shared" ref="A60" si="103">IF(OR(B60="",B60="DNF",B60="DNS"),B60,IF(OR(C60="VK",C60="DISQ"),C60,IF(AG60&gt;1,AG60,RANK(C60,$C$9:$C$66,0))))</f>
        <v/>
      </c>
      <c r="B60" s="139" t="str">
        <f t="shared" ref="B60" si="104">IF(AND(F60="",F61="",F62=""),"",IF(J60="","DNS",IF(M60="","DNF",IF(OR(S61&gt;$S$8,AF60="DISQ"),"DISQ",V62+W60+X60+Y60))))</f>
        <v/>
      </c>
      <c r="C60" s="142" t="str">
        <f>IF(OR(AND(B60="DISQ",AF60="VK"),AF60="VK",F62=""),"VK",B60)</f>
        <v>VK</v>
      </c>
      <c r="D60" s="145"/>
      <c r="E60" s="145"/>
      <c r="F60" s="15"/>
      <c r="G60" s="46"/>
      <c r="H60" s="57">
        <f t="shared" si="0"/>
        <v>0</v>
      </c>
      <c r="I60" s="16"/>
      <c r="J60" s="151"/>
      <c r="K60" s="151"/>
      <c r="L60" s="151"/>
      <c r="M60" s="130"/>
      <c r="N60" s="130"/>
      <c r="O60" s="130"/>
      <c r="P60" s="133"/>
      <c r="Q60" s="88">
        <f>+(J60*3600)+(K60*60)+L60+P60</f>
        <v>0</v>
      </c>
      <c r="R60" s="88">
        <f>+(M60*3600)+(N60*60)+O60</f>
        <v>0</v>
      </c>
      <c r="S60" s="61"/>
      <c r="T60" s="90" t="str">
        <f>IF(S61="","",IF(S61&lt;=$S$8,"УСПЕШНО","Прекорачење времена"))</f>
        <v/>
      </c>
      <c r="U60" s="92" t="str">
        <f t="shared" si="44"/>
        <v/>
      </c>
      <c r="V60" s="5" t="str">
        <f>IF(V62="","",IF(AND(V61=$Z$5),"УСПЕШНО",IF(AND(V61&lt;$Z$5),"Недостају све КТ")))</f>
        <v/>
      </c>
      <c r="W60" s="106" t="str">
        <f>IF(F60="","",IF(U60="",0,MIN($U$9:$U$66)/U60*100))</f>
        <v/>
      </c>
      <c r="X60" s="95" t="str">
        <f t="shared" ref="X60" si="105">IF(F60="","",(SUM(H60:H62)))</f>
        <v/>
      </c>
      <c r="Y60" s="95" t="str">
        <f>IF(F60="","",AH60+AI60+AJ60+AK60)</f>
        <v/>
      </c>
      <c r="Z60" s="26"/>
      <c r="AA60" s="27"/>
      <c r="AB60" s="28"/>
      <c r="AC60" s="27"/>
      <c r="AD60" s="28"/>
      <c r="AE60" s="27"/>
      <c r="AF60" s="98"/>
      <c r="AG60" s="101"/>
      <c r="AH60" s="102">
        <f t="shared" ref="AH60" si="106">IF(Z61="",0,Z61)</f>
        <v>0</v>
      </c>
      <c r="AI60" s="76">
        <f t="shared" ref="AI60" si="107">IF(AB61="",0,AB61)</f>
        <v>0</v>
      </c>
      <c r="AJ60" s="76">
        <f t="shared" ref="AJ60:AK60" si="108">IF(AD61="",0,AD61)</f>
        <v>0</v>
      </c>
      <c r="AK60" s="76">
        <f t="shared" si="108"/>
        <v>0</v>
      </c>
    </row>
    <row r="61" spans="1:37" ht="14.4" customHeight="1" thickBot="1" x14ac:dyDescent="0.35">
      <c r="A61" s="137"/>
      <c r="B61" s="140"/>
      <c r="C61" s="143"/>
      <c r="D61" s="146"/>
      <c r="E61" s="146"/>
      <c r="F61" s="23"/>
      <c r="G61" s="47"/>
      <c r="H61" s="57">
        <f t="shared" si="0"/>
        <v>0</v>
      </c>
      <c r="I61" s="24"/>
      <c r="J61" s="152"/>
      <c r="K61" s="152"/>
      <c r="L61" s="152"/>
      <c r="M61" s="131"/>
      <c r="N61" s="131"/>
      <c r="O61" s="131"/>
      <c r="P61" s="134"/>
      <c r="Q61" s="89"/>
      <c r="R61" s="89"/>
      <c r="S61" s="62" t="str">
        <f>IF(OR(Q60=0,R60=0),"",R60-Q60)</f>
        <v/>
      </c>
      <c r="T61" s="91"/>
      <c r="U61" s="93"/>
      <c r="V61" s="14"/>
      <c r="W61" s="107"/>
      <c r="X61" s="96"/>
      <c r="Y61" s="96"/>
      <c r="Z61" s="78" t="str">
        <f>IF(AND(Z60="",AA60=""),"",IF($AB$5&gt;=(Z60+AA60),(Z60*5)-(AA60*5),"Погрешан унос података"))</f>
        <v/>
      </c>
      <c r="AA61" s="79"/>
      <c r="AB61" s="82" t="str">
        <f>IF(AND(AB60="",AC60=""),"",IF($AD$5=(AB60+AC60),(AB60*20)-(AC60*5),"Погрешан унос података"))</f>
        <v/>
      </c>
      <c r="AC61" s="83"/>
      <c r="AD61" s="156" t="str">
        <f>IF(AD60="","",IF($AF$5&gt;=AD60,AD60*10,"Погрешан унос"))</f>
        <v/>
      </c>
      <c r="AE61" s="86" t="str">
        <f>IF(AE60="","",AE60*-5)</f>
        <v/>
      </c>
      <c r="AF61" s="99"/>
      <c r="AG61" s="101"/>
      <c r="AH61" s="102"/>
      <c r="AI61" s="76"/>
      <c r="AJ61" s="76"/>
      <c r="AK61" s="76"/>
    </row>
    <row r="62" spans="1:37" s="10" customFormat="1" ht="15" customHeight="1" thickBot="1" x14ac:dyDescent="0.35">
      <c r="A62" s="138"/>
      <c r="B62" s="141"/>
      <c r="C62" s="144"/>
      <c r="D62" s="159"/>
      <c r="E62" s="159"/>
      <c r="F62" s="19"/>
      <c r="G62" s="48"/>
      <c r="H62" s="57">
        <f t="shared" si="0"/>
        <v>0</v>
      </c>
      <c r="I62" s="20"/>
      <c r="J62" s="153"/>
      <c r="K62" s="153"/>
      <c r="L62" s="153"/>
      <c r="M62" s="132"/>
      <c r="N62" s="132"/>
      <c r="O62" s="132"/>
      <c r="P62" s="135"/>
      <c r="Q62" s="87"/>
      <c r="R62" s="87"/>
      <c r="S62" s="63" t="str">
        <f>IF(S61="","",S61/86400)</f>
        <v/>
      </c>
      <c r="T62" s="6" t="str">
        <f>IF(OR(Q60=0,R60=0),"",R60-Q60)</f>
        <v/>
      </c>
      <c r="U62" s="94"/>
      <c r="V62" s="7" t="str">
        <f>IF(V61="","",V61*50)</f>
        <v/>
      </c>
      <c r="W62" s="108"/>
      <c r="X62" s="97"/>
      <c r="Y62" s="97"/>
      <c r="Z62" s="80"/>
      <c r="AA62" s="81"/>
      <c r="AB62" s="84"/>
      <c r="AC62" s="85"/>
      <c r="AD62" s="157"/>
      <c r="AE62" s="87"/>
      <c r="AF62" s="100"/>
      <c r="AG62" s="101"/>
      <c r="AH62" s="103"/>
      <c r="AI62" s="77"/>
      <c r="AJ62" s="77"/>
      <c r="AK62" s="77"/>
    </row>
    <row r="63" spans="1:37" s="11" customFormat="1" ht="14.4" customHeight="1" thickBot="1" x14ac:dyDescent="0.35">
      <c r="A63" s="136" t="str">
        <f t="shared" ref="A63" si="109">IF(OR(B63="",B63="DNF",B63="DNS"),B63,IF(OR(C63="VK",C63="DISQ"),C63,IF(AG63&gt;1,AG63,RANK(C63,$C$9:$C$66,0))))</f>
        <v/>
      </c>
      <c r="B63" s="139" t="str">
        <f t="shared" ref="B63" si="110">IF(AND(F63="",F64="",F65=""),"",IF(J63="","DNS",IF(M63="","DNF",IF(OR(S64&gt;$S$8,AF63="DISQ"),"DISQ",V65+W63+X63+Y63))))</f>
        <v/>
      </c>
      <c r="C63" s="142" t="str">
        <f>IF(OR(AND(B63="DISQ",AF63="VK"),AF63="VK",F65=""),"VK",B63)</f>
        <v>VK</v>
      </c>
      <c r="D63" s="145"/>
      <c r="E63" s="145"/>
      <c r="F63" s="15"/>
      <c r="G63" s="46"/>
      <c r="H63" s="57">
        <f t="shared" si="0"/>
        <v>0</v>
      </c>
      <c r="I63" s="16"/>
      <c r="J63" s="151"/>
      <c r="K63" s="151"/>
      <c r="L63" s="151"/>
      <c r="M63" s="130"/>
      <c r="N63" s="130"/>
      <c r="O63" s="130"/>
      <c r="P63" s="133"/>
      <c r="Q63" s="88">
        <f>+(J63*3600)+(K63*60)+L63+P63</f>
        <v>0</v>
      </c>
      <c r="R63" s="88">
        <f>+(M63*3600)+(N63*60)+O63</f>
        <v>0</v>
      </c>
      <c r="S63" s="61"/>
      <c r="T63" s="90" t="str">
        <f>IF(S64="","",IF(S64&lt;=$S$8,"УСПЕШНО","Прекорачење времена"))</f>
        <v/>
      </c>
      <c r="U63" s="92" t="str">
        <f t="shared" si="44"/>
        <v/>
      </c>
      <c r="V63" s="5" t="str">
        <f>IF(V65="","",IF(AND(V64=$Z$5),"УСПЕШНО",IF(AND(V64&lt;$Z$5),"Недостају све КТ")))</f>
        <v/>
      </c>
      <c r="W63" s="106" t="str">
        <f>IF(F63="","",IF(U63="",0,MIN($U$9:$U$66)/U63*100))</f>
        <v/>
      </c>
      <c r="X63" s="95" t="str">
        <f t="shared" ref="X63" si="111">IF(F63="","",(SUM(H63:H65)))</f>
        <v/>
      </c>
      <c r="Y63" s="95" t="str">
        <f>IF(F63="","",AH63+AI63+AJ63+AK63)</f>
        <v/>
      </c>
      <c r="Z63" s="26"/>
      <c r="AA63" s="27"/>
      <c r="AB63" s="28"/>
      <c r="AC63" s="27"/>
      <c r="AD63" s="28"/>
      <c r="AE63" s="27"/>
      <c r="AF63" s="98"/>
      <c r="AG63" s="101"/>
      <c r="AH63" s="102">
        <f t="shared" ref="AH63" si="112">IF(Z64="",0,Z64)</f>
        <v>0</v>
      </c>
      <c r="AI63" s="76">
        <f t="shared" ref="AI63" si="113">IF(AB64="",0,AB64)</f>
        <v>0</v>
      </c>
      <c r="AJ63" s="76">
        <f t="shared" ref="AJ63:AK63" si="114">IF(AD64="",0,AD64)</f>
        <v>0</v>
      </c>
      <c r="AK63" s="76">
        <f t="shared" si="114"/>
        <v>0</v>
      </c>
    </row>
    <row r="64" spans="1:37" ht="14.4" customHeight="1" thickBot="1" x14ac:dyDescent="0.35">
      <c r="A64" s="137"/>
      <c r="B64" s="140"/>
      <c r="C64" s="143"/>
      <c r="D64" s="146"/>
      <c r="E64" s="146"/>
      <c r="F64" s="23"/>
      <c r="G64" s="47"/>
      <c r="H64" s="57">
        <f t="shared" si="0"/>
        <v>0</v>
      </c>
      <c r="I64" s="24"/>
      <c r="J64" s="152"/>
      <c r="K64" s="152"/>
      <c r="L64" s="152"/>
      <c r="M64" s="131"/>
      <c r="N64" s="131"/>
      <c r="O64" s="131"/>
      <c r="P64" s="134"/>
      <c r="Q64" s="89"/>
      <c r="R64" s="89"/>
      <c r="S64" s="62" t="str">
        <f>IF(OR(Q63=0,R63=0),"",R63-Q63)</f>
        <v/>
      </c>
      <c r="T64" s="91"/>
      <c r="U64" s="93"/>
      <c r="V64" s="14"/>
      <c r="W64" s="107"/>
      <c r="X64" s="96"/>
      <c r="Y64" s="96"/>
      <c r="Z64" s="78" t="str">
        <f>IF(AND(Z63="",AA63=""),"",IF($AB$5&gt;=(Z63+AA63),(Z63*5)-(AA63*5),"Погрешан унос података"))</f>
        <v/>
      </c>
      <c r="AA64" s="79"/>
      <c r="AB64" s="82" t="str">
        <f>IF(AND(AB63="",AC63=""),"",IF($AD$5=(AB63+AC63),(AB63*20)-(AC63*5),"Погрешан унос података"))</f>
        <v/>
      </c>
      <c r="AC64" s="83"/>
      <c r="AD64" s="156" t="str">
        <f>IF(AD63="","",IF($AF$5&gt;=AD63,AD63*10,"Погрешан унос"))</f>
        <v/>
      </c>
      <c r="AE64" s="86" t="str">
        <f>IF(AE63="","",AE63*-5)</f>
        <v/>
      </c>
      <c r="AF64" s="99"/>
      <c r="AG64" s="101"/>
      <c r="AH64" s="102"/>
      <c r="AI64" s="76"/>
      <c r="AJ64" s="76"/>
      <c r="AK64" s="76"/>
    </row>
    <row r="65" spans="1:37" s="10" customFormat="1" ht="15" customHeight="1" thickBot="1" x14ac:dyDescent="0.35">
      <c r="A65" s="138"/>
      <c r="B65" s="141"/>
      <c r="C65" s="144"/>
      <c r="D65" s="159"/>
      <c r="E65" s="159"/>
      <c r="F65" s="19"/>
      <c r="G65" s="48"/>
      <c r="H65" s="57">
        <f t="shared" si="0"/>
        <v>0</v>
      </c>
      <c r="I65" s="20"/>
      <c r="J65" s="153"/>
      <c r="K65" s="153"/>
      <c r="L65" s="153"/>
      <c r="M65" s="132"/>
      <c r="N65" s="132"/>
      <c r="O65" s="132"/>
      <c r="P65" s="135"/>
      <c r="Q65" s="87"/>
      <c r="R65" s="87"/>
      <c r="S65" s="63" t="str">
        <f>IF(S64="","",S64/86400)</f>
        <v/>
      </c>
      <c r="T65" s="6" t="str">
        <f>IF(OR(Q63=0,R63=0),"",R63-Q63)</f>
        <v/>
      </c>
      <c r="U65" s="94"/>
      <c r="V65" s="7" t="str">
        <f>IF(V64="","",V64*50)</f>
        <v/>
      </c>
      <c r="W65" s="108"/>
      <c r="X65" s="97"/>
      <c r="Y65" s="97"/>
      <c r="Z65" s="80"/>
      <c r="AA65" s="81"/>
      <c r="AB65" s="84"/>
      <c r="AC65" s="85"/>
      <c r="AD65" s="157"/>
      <c r="AE65" s="87"/>
      <c r="AF65" s="100"/>
      <c r="AG65" s="101"/>
      <c r="AH65" s="103"/>
      <c r="AI65" s="77"/>
      <c r="AJ65" s="77"/>
      <c r="AK65" s="77"/>
    </row>
    <row r="66" spans="1:37" s="11" customFormat="1" ht="14.4" customHeight="1" thickBot="1" x14ac:dyDescent="0.35">
      <c r="A66" s="136" t="str">
        <f t="shared" ref="A66" si="115">IF(OR(B66="",B66="DNF",B66="DNS"),B66,IF(OR(C66="VK",C66="DISQ"),C66,IF(AG66&gt;1,AG66,RANK(C66,$C$9:$C$66,0))))</f>
        <v/>
      </c>
      <c r="B66" s="139" t="str">
        <f t="shared" ref="B66" si="116">IF(AND(F66="",F67="",F68=""),"",IF(J66="","DNS",IF(M66="","DNF",IF(OR(S67&gt;$S$8,AF66="DISQ"),"DISQ",V68+W66+X66+Y66))))</f>
        <v/>
      </c>
      <c r="C66" s="142" t="str">
        <f>IF(OR(AND(B66="DISQ",AF66="VK"),AF66="VK",F68=""),"VK",B66)</f>
        <v>VK</v>
      </c>
      <c r="D66" s="145"/>
      <c r="E66" s="145"/>
      <c r="F66" s="15"/>
      <c r="G66" s="46"/>
      <c r="H66" s="57">
        <f t="shared" si="0"/>
        <v>0</v>
      </c>
      <c r="I66" s="16"/>
      <c r="J66" s="151"/>
      <c r="K66" s="151"/>
      <c r="L66" s="151"/>
      <c r="M66" s="130"/>
      <c r="N66" s="130"/>
      <c r="O66" s="130"/>
      <c r="P66" s="133"/>
      <c r="Q66" s="88">
        <f>+(J66*3600)+(K66*60)+L66+P66</f>
        <v>0</v>
      </c>
      <c r="R66" s="88">
        <f>+(M66*3600)+(N66*60)+O66</f>
        <v>0</v>
      </c>
      <c r="S66" s="61"/>
      <c r="T66" s="90" t="str">
        <f>IF(S67="","",IF(S67&lt;=$S$8,"УСПЕШНО","Прекорачење времена"))</f>
        <v/>
      </c>
      <c r="U66" s="92" t="str">
        <f t="shared" si="44"/>
        <v/>
      </c>
      <c r="V66" s="5" t="str">
        <f>IF(V68="","",IF(AND(V67=$Z$5),"УСПЕШНО",IF(AND(V67&lt;$Z$5),"Недостају све КТ")))</f>
        <v/>
      </c>
      <c r="W66" s="106" t="str">
        <f>IF(F66="","",IF(U66="",0,MIN($U$9:$U$66)/U66*100))</f>
        <v/>
      </c>
      <c r="X66" s="95" t="str">
        <f t="shared" ref="X66" si="117">IF(F66="","",(SUM(H66:H68)))</f>
        <v/>
      </c>
      <c r="Y66" s="95" t="str">
        <f>IF(F66="","",AH66+AI66+AJ66+AK66)</f>
        <v/>
      </c>
      <c r="Z66" s="26"/>
      <c r="AA66" s="27"/>
      <c r="AB66" s="28"/>
      <c r="AC66" s="27"/>
      <c r="AD66" s="28"/>
      <c r="AE66" s="27"/>
      <c r="AF66" s="98"/>
      <c r="AG66" s="101"/>
      <c r="AH66" s="102">
        <f t="shared" ref="AH66" si="118">IF(Z67="",0,Z67)</f>
        <v>0</v>
      </c>
      <c r="AI66" s="76">
        <f t="shared" ref="AI66" si="119">IF(AB67="",0,AB67)</f>
        <v>0</v>
      </c>
      <c r="AJ66" s="76">
        <f t="shared" ref="AJ66:AK66" si="120">IF(AD67="",0,AD67)</f>
        <v>0</v>
      </c>
      <c r="AK66" s="76">
        <f t="shared" si="120"/>
        <v>0</v>
      </c>
    </row>
    <row r="67" spans="1:37" ht="14.4" customHeight="1" thickBot="1" x14ac:dyDescent="0.35">
      <c r="A67" s="137"/>
      <c r="B67" s="140"/>
      <c r="C67" s="143"/>
      <c r="D67" s="146"/>
      <c r="E67" s="146"/>
      <c r="F67" s="23"/>
      <c r="G67" s="47"/>
      <c r="H67" s="57">
        <f t="shared" si="0"/>
        <v>0</v>
      </c>
      <c r="I67" s="24"/>
      <c r="J67" s="152"/>
      <c r="K67" s="152"/>
      <c r="L67" s="152"/>
      <c r="M67" s="131"/>
      <c r="N67" s="131"/>
      <c r="O67" s="131"/>
      <c r="P67" s="134"/>
      <c r="Q67" s="89"/>
      <c r="R67" s="89"/>
      <c r="S67" s="62" t="str">
        <f>IF(OR(Q66=0,R66=0),"",R66-Q66)</f>
        <v/>
      </c>
      <c r="T67" s="91"/>
      <c r="U67" s="93"/>
      <c r="V67" s="14"/>
      <c r="W67" s="107"/>
      <c r="X67" s="96"/>
      <c r="Y67" s="96"/>
      <c r="Z67" s="78" t="str">
        <f>IF(AND(Z66="",AA66=""),"",IF($AB$5&gt;=(Z66+AA66),(Z66*5)-(AA66*5),"Погрешан унос података"))</f>
        <v/>
      </c>
      <c r="AA67" s="79"/>
      <c r="AB67" s="82" t="str">
        <f>IF(AND(AB66="",AC66=""),"",IF($AD$5=(AB66+AC66),(AB66*20)-(AC66*5),"Погрешан унос података"))</f>
        <v/>
      </c>
      <c r="AC67" s="83"/>
      <c r="AD67" s="156" t="str">
        <f>IF(AD66="","",IF($AF$5&gt;=AD66,AD66*10,"Погрешан унос"))</f>
        <v/>
      </c>
      <c r="AE67" s="86" t="str">
        <f>IF(AE66="","",AE66*-5)</f>
        <v/>
      </c>
      <c r="AF67" s="99"/>
      <c r="AG67" s="101"/>
      <c r="AH67" s="102"/>
      <c r="AI67" s="76"/>
      <c r="AJ67" s="76"/>
      <c r="AK67" s="76"/>
    </row>
    <row r="68" spans="1:37" s="10" customFormat="1" ht="15" customHeight="1" thickBot="1" x14ac:dyDescent="0.35">
      <c r="A68" s="138"/>
      <c r="B68" s="141"/>
      <c r="C68" s="144"/>
      <c r="D68" s="159"/>
      <c r="E68" s="159"/>
      <c r="F68" s="19"/>
      <c r="G68" s="48"/>
      <c r="H68" s="57">
        <f t="shared" si="0"/>
        <v>0</v>
      </c>
      <c r="I68" s="20"/>
      <c r="J68" s="153"/>
      <c r="K68" s="153"/>
      <c r="L68" s="153"/>
      <c r="M68" s="132"/>
      <c r="N68" s="132"/>
      <c r="O68" s="132"/>
      <c r="P68" s="135"/>
      <c r="Q68" s="87"/>
      <c r="R68" s="87"/>
      <c r="S68" s="63" t="str">
        <f>IF(S67="","",S67/86400)</f>
        <v/>
      </c>
      <c r="T68" s="6" t="str">
        <f>IF(OR(Q66=0,R66=0),"",R66-Q66)</f>
        <v/>
      </c>
      <c r="U68" s="94"/>
      <c r="V68" s="7" t="str">
        <f>IF(V67="","",V67*50)</f>
        <v/>
      </c>
      <c r="W68" s="108"/>
      <c r="X68" s="97"/>
      <c r="Y68" s="97"/>
      <c r="Z68" s="80"/>
      <c r="AA68" s="81"/>
      <c r="AB68" s="84"/>
      <c r="AC68" s="85"/>
      <c r="AD68" s="157"/>
      <c r="AE68" s="87"/>
      <c r="AF68" s="100"/>
      <c r="AG68" s="101"/>
      <c r="AH68" s="103"/>
      <c r="AI68" s="77"/>
      <c r="AJ68" s="77"/>
      <c r="AK68" s="77"/>
    </row>
  </sheetData>
  <sheetProtection algorithmName="SHA-512" hashValue="mSuQpgxdToZe5Fq8XbTM5DR6KB6D7L70Fjt+6YlHXJZxpqr3LjLDy7NaLT7ZqMX+axDjcRryTLJRydNxoBLuUg==" saltValue="lcIS+O4mFc3L/eduBIAhcg==" spinCount="100000" sheet="1" objects="1" scenarios="1"/>
  <mergeCells count="622">
    <mergeCell ref="A66:A68"/>
    <mergeCell ref="B66:B68"/>
    <mergeCell ref="C66:C68"/>
    <mergeCell ref="D66:D68"/>
    <mergeCell ref="E66:E68"/>
    <mergeCell ref="J66:J68"/>
    <mergeCell ref="AF63:AF65"/>
    <mergeCell ref="AG63:AG65"/>
    <mergeCell ref="AH63:AH65"/>
    <mergeCell ref="A63:A65"/>
    <mergeCell ref="B63:B65"/>
    <mergeCell ref="C63:C65"/>
    <mergeCell ref="D63:D65"/>
    <mergeCell ref="E63:E65"/>
    <mergeCell ref="J63:J65"/>
    <mergeCell ref="AI66:AI68"/>
    <mergeCell ref="AJ66:AJ68"/>
    <mergeCell ref="Q66:Q68"/>
    <mergeCell ref="W66:W68"/>
    <mergeCell ref="X66:X68"/>
    <mergeCell ref="K66:K68"/>
    <mergeCell ref="L66:L68"/>
    <mergeCell ref="M66:M68"/>
    <mergeCell ref="N66:N68"/>
    <mergeCell ref="O66:O68"/>
    <mergeCell ref="P66:P68"/>
    <mergeCell ref="AD67:AD68"/>
    <mergeCell ref="R66:R68"/>
    <mergeCell ref="T66:T67"/>
    <mergeCell ref="U66:U68"/>
    <mergeCell ref="Y66:Y68"/>
    <mergeCell ref="AF66:AF68"/>
    <mergeCell ref="AG66:AG68"/>
    <mergeCell ref="AH66:AH68"/>
    <mergeCell ref="AI63:AI65"/>
    <mergeCell ref="AJ63:AJ65"/>
    <mergeCell ref="Q63:Q65"/>
    <mergeCell ref="W63:W65"/>
    <mergeCell ref="X63:X65"/>
    <mergeCell ref="K63:K65"/>
    <mergeCell ref="L63:L65"/>
    <mergeCell ref="M63:M65"/>
    <mergeCell ref="N63:N65"/>
    <mergeCell ref="O63:O65"/>
    <mergeCell ref="P63:P65"/>
    <mergeCell ref="AD64:AD65"/>
    <mergeCell ref="K60:K62"/>
    <mergeCell ref="L60:L62"/>
    <mergeCell ref="M60:M62"/>
    <mergeCell ref="N57:N59"/>
    <mergeCell ref="O57:O59"/>
    <mergeCell ref="P57:P59"/>
    <mergeCell ref="N60:N62"/>
    <mergeCell ref="O60:O62"/>
    <mergeCell ref="P60:P62"/>
    <mergeCell ref="Q57:Q59"/>
    <mergeCell ref="W57:W59"/>
    <mergeCell ref="X57:X59"/>
    <mergeCell ref="AD58:AD59"/>
    <mergeCell ref="A60:A62"/>
    <mergeCell ref="B60:B62"/>
    <mergeCell ref="C60:C62"/>
    <mergeCell ref="D60:D62"/>
    <mergeCell ref="E60:E62"/>
    <mergeCell ref="J60:J62"/>
    <mergeCell ref="K57:K59"/>
    <mergeCell ref="L57:L59"/>
    <mergeCell ref="M57:M59"/>
    <mergeCell ref="A57:A59"/>
    <mergeCell ref="B57:B59"/>
    <mergeCell ref="C57:C59"/>
    <mergeCell ref="D57:D59"/>
    <mergeCell ref="E57:E59"/>
    <mergeCell ref="J57:J59"/>
    <mergeCell ref="Q60:Q62"/>
    <mergeCell ref="W60:W62"/>
    <mergeCell ref="X60:X62"/>
    <mergeCell ref="AD61:AD62"/>
    <mergeCell ref="R60:R62"/>
    <mergeCell ref="N51:N53"/>
    <mergeCell ref="O51:O53"/>
    <mergeCell ref="P51:P53"/>
    <mergeCell ref="AF54:AF56"/>
    <mergeCell ref="AG54:AG56"/>
    <mergeCell ref="N54:N56"/>
    <mergeCell ref="O54:O56"/>
    <mergeCell ref="P54:P56"/>
    <mergeCell ref="AF51:AF53"/>
    <mergeCell ref="AG51:AG53"/>
    <mergeCell ref="Q51:Q53"/>
    <mergeCell ref="W51:W53"/>
    <mergeCell ref="X51:X53"/>
    <mergeCell ref="AD52:AD53"/>
    <mergeCell ref="Q54:Q56"/>
    <mergeCell ref="W54:W56"/>
    <mergeCell ref="X54:X56"/>
    <mergeCell ref="AD55:AD56"/>
    <mergeCell ref="R54:R56"/>
    <mergeCell ref="A54:A56"/>
    <mergeCell ref="B54:B56"/>
    <mergeCell ref="C54:C56"/>
    <mergeCell ref="D54:D56"/>
    <mergeCell ref="E54:E56"/>
    <mergeCell ref="J54:J56"/>
    <mergeCell ref="K51:K53"/>
    <mergeCell ref="L51:L53"/>
    <mergeCell ref="M51:M53"/>
    <mergeCell ref="A51:A53"/>
    <mergeCell ref="B51:B53"/>
    <mergeCell ref="C51:C53"/>
    <mergeCell ref="D51:D53"/>
    <mergeCell ref="E51:E53"/>
    <mergeCell ref="J51:J53"/>
    <mergeCell ref="K54:K56"/>
    <mergeCell ref="L54:L56"/>
    <mergeCell ref="M54:M56"/>
    <mergeCell ref="N45:N47"/>
    <mergeCell ref="O45:O47"/>
    <mergeCell ref="P45:P47"/>
    <mergeCell ref="AF48:AF50"/>
    <mergeCell ref="AG48:AG50"/>
    <mergeCell ref="N48:N50"/>
    <mergeCell ref="O48:O50"/>
    <mergeCell ref="P48:P50"/>
    <mergeCell ref="AF45:AF47"/>
    <mergeCell ref="AG45:AG47"/>
    <mergeCell ref="Q45:Q47"/>
    <mergeCell ref="W45:W47"/>
    <mergeCell ref="X45:X47"/>
    <mergeCell ref="AD46:AD47"/>
    <mergeCell ref="Q48:Q50"/>
    <mergeCell ref="W48:W50"/>
    <mergeCell ref="X48:X50"/>
    <mergeCell ref="AD49:AD50"/>
    <mergeCell ref="R48:R50"/>
    <mergeCell ref="A48:A50"/>
    <mergeCell ref="B48:B50"/>
    <mergeCell ref="C48:C50"/>
    <mergeCell ref="D48:D50"/>
    <mergeCell ref="E48:E50"/>
    <mergeCell ref="J48:J50"/>
    <mergeCell ref="K45:K47"/>
    <mergeCell ref="L45:L47"/>
    <mergeCell ref="M45:M47"/>
    <mergeCell ref="A45:A47"/>
    <mergeCell ref="B45:B47"/>
    <mergeCell ref="C45:C47"/>
    <mergeCell ref="D45:D47"/>
    <mergeCell ref="E45:E47"/>
    <mergeCell ref="J45:J47"/>
    <mergeCell ref="K48:K50"/>
    <mergeCell ref="L48:L50"/>
    <mergeCell ref="M48:M50"/>
    <mergeCell ref="N39:N41"/>
    <mergeCell ref="O39:O41"/>
    <mergeCell ref="P39:P41"/>
    <mergeCell ref="AF42:AF44"/>
    <mergeCell ref="AG42:AG44"/>
    <mergeCell ref="N42:N44"/>
    <mergeCell ref="O42:O44"/>
    <mergeCell ref="P42:P44"/>
    <mergeCell ref="AF39:AF41"/>
    <mergeCell ref="AG39:AG41"/>
    <mergeCell ref="Q39:Q41"/>
    <mergeCell ref="W39:W41"/>
    <mergeCell ref="X39:X41"/>
    <mergeCell ref="AD40:AD41"/>
    <mergeCell ref="Q42:Q44"/>
    <mergeCell ref="W42:W44"/>
    <mergeCell ref="X42:X44"/>
    <mergeCell ref="AD43:AD44"/>
    <mergeCell ref="R42:R44"/>
    <mergeCell ref="A42:A44"/>
    <mergeCell ref="B42:B44"/>
    <mergeCell ref="C42:C44"/>
    <mergeCell ref="D42:D44"/>
    <mergeCell ref="E42:E44"/>
    <mergeCell ref="J42:J44"/>
    <mergeCell ref="K39:K41"/>
    <mergeCell ref="L39:L41"/>
    <mergeCell ref="M39:M41"/>
    <mergeCell ref="A39:A41"/>
    <mergeCell ref="B39:B41"/>
    <mergeCell ref="C39:C41"/>
    <mergeCell ref="D39:D41"/>
    <mergeCell ref="E39:E41"/>
    <mergeCell ref="J39:J41"/>
    <mergeCell ref="K42:K44"/>
    <mergeCell ref="L42:L44"/>
    <mergeCell ref="M42:M44"/>
    <mergeCell ref="N33:N35"/>
    <mergeCell ref="O33:O35"/>
    <mergeCell ref="P33:P35"/>
    <mergeCell ref="AF36:AF38"/>
    <mergeCell ref="AG36:AG38"/>
    <mergeCell ref="N36:N38"/>
    <mergeCell ref="O36:O38"/>
    <mergeCell ref="P36:P38"/>
    <mergeCell ref="AF33:AF35"/>
    <mergeCell ref="AG33:AG35"/>
    <mergeCell ref="Q33:Q35"/>
    <mergeCell ref="W33:W35"/>
    <mergeCell ref="X33:X35"/>
    <mergeCell ref="AD34:AD35"/>
    <mergeCell ref="Q36:Q38"/>
    <mergeCell ref="W36:W38"/>
    <mergeCell ref="X36:X38"/>
    <mergeCell ref="AD37:AD38"/>
    <mergeCell ref="R36:R38"/>
    <mergeCell ref="A36:A38"/>
    <mergeCell ref="B36:B38"/>
    <mergeCell ref="C36:C38"/>
    <mergeCell ref="D36:D38"/>
    <mergeCell ref="E36:E38"/>
    <mergeCell ref="J36:J38"/>
    <mergeCell ref="K33:K35"/>
    <mergeCell ref="L33:L35"/>
    <mergeCell ref="M33:M35"/>
    <mergeCell ref="A33:A35"/>
    <mergeCell ref="B33:B35"/>
    <mergeCell ref="C33:C35"/>
    <mergeCell ref="D33:D35"/>
    <mergeCell ref="E33:E35"/>
    <mergeCell ref="J33:J35"/>
    <mergeCell ref="K36:K38"/>
    <mergeCell ref="L36:L38"/>
    <mergeCell ref="M36:M38"/>
    <mergeCell ref="N27:N29"/>
    <mergeCell ref="O27:O29"/>
    <mergeCell ref="P27:P29"/>
    <mergeCell ref="AF30:AF32"/>
    <mergeCell ref="AG30:AG32"/>
    <mergeCell ref="N30:N32"/>
    <mergeCell ref="O30:O32"/>
    <mergeCell ref="P30:P32"/>
    <mergeCell ref="AF27:AF29"/>
    <mergeCell ref="AG27:AG29"/>
    <mergeCell ref="Q27:Q29"/>
    <mergeCell ref="W27:W29"/>
    <mergeCell ref="X27:X29"/>
    <mergeCell ref="AD28:AD29"/>
    <mergeCell ref="Q30:Q32"/>
    <mergeCell ref="W30:W32"/>
    <mergeCell ref="X30:X32"/>
    <mergeCell ref="AD31:AD32"/>
    <mergeCell ref="R30:R32"/>
    <mergeCell ref="A30:A32"/>
    <mergeCell ref="B30:B32"/>
    <mergeCell ref="C30:C32"/>
    <mergeCell ref="D30:D32"/>
    <mergeCell ref="E30:E32"/>
    <mergeCell ref="J30:J32"/>
    <mergeCell ref="K27:K29"/>
    <mergeCell ref="L27:L29"/>
    <mergeCell ref="M27:M29"/>
    <mergeCell ref="A27:A29"/>
    <mergeCell ref="B27:B29"/>
    <mergeCell ref="C27:C29"/>
    <mergeCell ref="D27:D29"/>
    <mergeCell ref="E27:E29"/>
    <mergeCell ref="J27:J29"/>
    <mergeCell ref="K30:K32"/>
    <mergeCell ref="L30:L32"/>
    <mergeCell ref="M30:M32"/>
    <mergeCell ref="N21:N23"/>
    <mergeCell ref="O21:O23"/>
    <mergeCell ref="P21:P23"/>
    <mergeCell ref="AF24:AF26"/>
    <mergeCell ref="AG24:AG26"/>
    <mergeCell ref="N24:N26"/>
    <mergeCell ref="O24:O26"/>
    <mergeCell ref="P24:P26"/>
    <mergeCell ref="AF21:AF23"/>
    <mergeCell ref="AG21:AG23"/>
    <mergeCell ref="Q21:Q23"/>
    <mergeCell ref="W21:W23"/>
    <mergeCell ref="X21:X23"/>
    <mergeCell ref="AD22:AD23"/>
    <mergeCell ref="Q24:Q26"/>
    <mergeCell ref="W24:W26"/>
    <mergeCell ref="X24:X26"/>
    <mergeCell ref="AD25:AD26"/>
    <mergeCell ref="R24:R26"/>
    <mergeCell ref="A24:A26"/>
    <mergeCell ref="B24:B26"/>
    <mergeCell ref="C24:C26"/>
    <mergeCell ref="D24:D26"/>
    <mergeCell ref="E24:E26"/>
    <mergeCell ref="J24:J26"/>
    <mergeCell ref="K21:K23"/>
    <mergeCell ref="L21:L23"/>
    <mergeCell ref="M21:M23"/>
    <mergeCell ref="A21:A23"/>
    <mergeCell ref="B21:B23"/>
    <mergeCell ref="C21:C23"/>
    <mergeCell ref="D21:D23"/>
    <mergeCell ref="E21:E23"/>
    <mergeCell ref="J21:J23"/>
    <mergeCell ref="K24:K26"/>
    <mergeCell ref="L24:L26"/>
    <mergeCell ref="M24:M26"/>
    <mergeCell ref="N15:N17"/>
    <mergeCell ref="O15:O17"/>
    <mergeCell ref="P15:P17"/>
    <mergeCell ref="AF18:AF20"/>
    <mergeCell ref="AG18:AG20"/>
    <mergeCell ref="N18:N20"/>
    <mergeCell ref="O18:O20"/>
    <mergeCell ref="P18:P20"/>
    <mergeCell ref="AF15:AF17"/>
    <mergeCell ref="AG15:AG17"/>
    <mergeCell ref="Q15:Q17"/>
    <mergeCell ref="W15:W17"/>
    <mergeCell ref="X15:X17"/>
    <mergeCell ref="AD16:AD17"/>
    <mergeCell ref="Q18:Q20"/>
    <mergeCell ref="W18:W20"/>
    <mergeCell ref="X18:X20"/>
    <mergeCell ref="AD19:AD20"/>
    <mergeCell ref="R18:R20"/>
    <mergeCell ref="A18:A20"/>
    <mergeCell ref="B18:B20"/>
    <mergeCell ref="C18:C20"/>
    <mergeCell ref="D18:D20"/>
    <mergeCell ref="E18:E20"/>
    <mergeCell ref="J18:J20"/>
    <mergeCell ref="K15:K17"/>
    <mergeCell ref="L15:L17"/>
    <mergeCell ref="M15:M17"/>
    <mergeCell ref="A15:A17"/>
    <mergeCell ref="B15:B17"/>
    <mergeCell ref="C15:C17"/>
    <mergeCell ref="D15:D17"/>
    <mergeCell ref="E15:E17"/>
    <mergeCell ref="J15:J17"/>
    <mergeCell ref="K18:K20"/>
    <mergeCell ref="L18:L20"/>
    <mergeCell ref="M18:M20"/>
    <mergeCell ref="A12:A14"/>
    <mergeCell ref="B12:B14"/>
    <mergeCell ref="C12:C14"/>
    <mergeCell ref="D12:D14"/>
    <mergeCell ref="E12:E14"/>
    <mergeCell ref="J12:J14"/>
    <mergeCell ref="K12:K14"/>
    <mergeCell ref="L12:L14"/>
    <mergeCell ref="M12:M14"/>
    <mergeCell ref="Q12:Q14"/>
    <mergeCell ref="W12:W14"/>
    <mergeCell ref="X12:X14"/>
    <mergeCell ref="AD13:AD14"/>
    <mergeCell ref="R12:R14"/>
    <mergeCell ref="T12:T13"/>
    <mergeCell ref="U12:U14"/>
    <mergeCell ref="N12:N14"/>
    <mergeCell ref="O12:O14"/>
    <mergeCell ref="P12:P14"/>
    <mergeCell ref="N9:N11"/>
    <mergeCell ref="O9:O11"/>
    <mergeCell ref="P9:P11"/>
    <mergeCell ref="Q9:Q11"/>
    <mergeCell ref="AJ7:AJ8"/>
    <mergeCell ref="A9:A11"/>
    <mergeCell ref="B9:B11"/>
    <mergeCell ref="C9:C11"/>
    <mergeCell ref="D9:D11"/>
    <mergeCell ref="E9:E11"/>
    <mergeCell ref="J9:J11"/>
    <mergeCell ref="K9:K11"/>
    <mergeCell ref="L9:L11"/>
    <mergeCell ref="M9:M11"/>
    <mergeCell ref="AD7:AD8"/>
    <mergeCell ref="AE7:AE8"/>
    <mergeCell ref="AH7:AH8"/>
    <mergeCell ref="AI7:AI8"/>
    <mergeCell ref="U7:U8"/>
    <mergeCell ref="V7:V8"/>
    <mergeCell ref="AH9:AH11"/>
    <mergeCell ref="AI9:AI11"/>
    <mergeCell ref="AJ9:AJ11"/>
    <mergeCell ref="AD10:AD11"/>
    <mergeCell ref="J7:L7"/>
    <mergeCell ref="M7:O7"/>
    <mergeCell ref="P7:P8"/>
    <mergeCell ref="Q7:Q8"/>
    <mergeCell ref="R7:R8"/>
    <mergeCell ref="T7:T8"/>
    <mergeCell ref="A5:G5"/>
    <mergeCell ref="A7:A8"/>
    <mergeCell ref="B7:B8"/>
    <mergeCell ref="C7:C8"/>
    <mergeCell ref="A2:E2"/>
    <mergeCell ref="D7:D8"/>
    <mergeCell ref="E7:E8"/>
    <mergeCell ref="F7:F8"/>
    <mergeCell ref="G7:G8"/>
    <mergeCell ref="H7:H8"/>
    <mergeCell ref="A1:H1"/>
    <mergeCell ref="I1:Z1"/>
    <mergeCell ref="AA1:AG1"/>
    <mergeCell ref="F2:Z2"/>
    <mergeCell ref="AA2:AG2"/>
    <mergeCell ref="J3:V3"/>
    <mergeCell ref="W3:Y3"/>
    <mergeCell ref="Z3:AG3"/>
    <mergeCell ref="A4:AG4"/>
    <mergeCell ref="AG5:AG8"/>
    <mergeCell ref="Y7:Y8"/>
    <mergeCell ref="Z7:AA8"/>
    <mergeCell ref="AB7:AC8"/>
    <mergeCell ref="AF7:AF8"/>
    <mergeCell ref="I7:I8"/>
    <mergeCell ref="B3:I3"/>
    <mergeCell ref="W7:W8"/>
    <mergeCell ref="X7:X8"/>
    <mergeCell ref="AK7:AK8"/>
    <mergeCell ref="R9:R11"/>
    <mergeCell ref="T9:T10"/>
    <mergeCell ref="U9:U11"/>
    <mergeCell ref="Y9:Y11"/>
    <mergeCell ref="AK9:AK11"/>
    <mergeCell ref="Z10:AA11"/>
    <mergeCell ref="AB10:AC11"/>
    <mergeCell ref="AE10:AE11"/>
    <mergeCell ref="W9:W11"/>
    <mergeCell ref="X9:X11"/>
    <mergeCell ref="AF9:AF11"/>
    <mergeCell ref="AG9:AG11"/>
    <mergeCell ref="AK12:AK14"/>
    <mergeCell ref="Z13:AA14"/>
    <mergeCell ref="AB13:AC14"/>
    <mergeCell ref="AE13:AE14"/>
    <mergeCell ref="R15:R17"/>
    <mergeCell ref="T15:T16"/>
    <mergeCell ref="U15:U17"/>
    <mergeCell ref="Y15:Y17"/>
    <mergeCell ref="AK15:AK17"/>
    <mergeCell ref="Z16:AA17"/>
    <mergeCell ref="AB16:AC17"/>
    <mergeCell ref="AE16:AE17"/>
    <mergeCell ref="AF12:AF14"/>
    <mergeCell ref="AG12:AG14"/>
    <mergeCell ref="Y12:Y14"/>
    <mergeCell ref="AH12:AH14"/>
    <mergeCell ref="AI12:AI14"/>
    <mergeCell ref="AJ12:AJ14"/>
    <mergeCell ref="AH15:AH17"/>
    <mergeCell ref="AI15:AI17"/>
    <mergeCell ref="AJ15:AJ17"/>
    <mergeCell ref="AK18:AK20"/>
    <mergeCell ref="Z19:AA20"/>
    <mergeCell ref="AB19:AC20"/>
    <mergeCell ref="AE19:AE20"/>
    <mergeCell ref="R21:R23"/>
    <mergeCell ref="T21:T22"/>
    <mergeCell ref="U21:U23"/>
    <mergeCell ref="Y21:Y23"/>
    <mergeCell ref="AK21:AK23"/>
    <mergeCell ref="Z22:AA23"/>
    <mergeCell ref="AB22:AC23"/>
    <mergeCell ref="AE22:AE23"/>
    <mergeCell ref="AH18:AH20"/>
    <mergeCell ref="AI18:AI20"/>
    <mergeCell ref="AJ18:AJ20"/>
    <mergeCell ref="T18:T19"/>
    <mergeCell ref="U18:U20"/>
    <mergeCell ref="Y18:Y20"/>
    <mergeCell ref="AH21:AH23"/>
    <mergeCell ref="AI21:AI23"/>
    <mergeCell ref="AJ21:AJ23"/>
    <mergeCell ref="AK24:AK26"/>
    <mergeCell ref="Z25:AA26"/>
    <mergeCell ref="AB25:AC26"/>
    <mergeCell ref="AE25:AE26"/>
    <mergeCell ref="R27:R29"/>
    <mergeCell ref="T27:T28"/>
    <mergeCell ref="U27:U29"/>
    <mergeCell ref="Y27:Y29"/>
    <mergeCell ref="AK27:AK29"/>
    <mergeCell ref="Z28:AA29"/>
    <mergeCell ref="AB28:AC29"/>
    <mergeCell ref="AE28:AE29"/>
    <mergeCell ref="AH24:AH26"/>
    <mergeCell ref="AI24:AI26"/>
    <mergeCell ref="AJ24:AJ26"/>
    <mergeCell ref="T24:T25"/>
    <mergeCell ref="U24:U26"/>
    <mergeCell ref="Y24:Y26"/>
    <mergeCell ref="AH27:AH29"/>
    <mergeCell ref="AI27:AI29"/>
    <mergeCell ref="AJ27:AJ29"/>
    <mergeCell ref="AK30:AK32"/>
    <mergeCell ref="Z31:AA32"/>
    <mergeCell ref="AB31:AC32"/>
    <mergeCell ref="AE31:AE32"/>
    <mergeCell ref="R33:R35"/>
    <mergeCell ref="T33:T34"/>
    <mergeCell ref="U33:U35"/>
    <mergeCell ref="Y33:Y35"/>
    <mergeCell ref="AK33:AK35"/>
    <mergeCell ref="Z34:AA35"/>
    <mergeCell ref="AB34:AC35"/>
    <mergeCell ref="AE34:AE35"/>
    <mergeCell ref="AH30:AH32"/>
    <mergeCell ref="AI30:AI32"/>
    <mergeCell ref="AJ30:AJ32"/>
    <mergeCell ref="T30:T31"/>
    <mergeCell ref="U30:U32"/>
    <mergeCell ref="Y30:Y32"/>
    <mergeCell ref="AH33:AH35"/>
    <mergeCell ref="AI33:AI35"/>
    <mergeCell ref="AJ33:AJ35"/>
    <mergeCell ref="AK36:AK38"/>
    <mergeCell ref="Z37:AA38"/>
    <mergeCell ref="AB37:AC38"/>
    <mergeCell ref="AE37:AE38"/>
    <mergeCell ref="R39:R41"/>
    <mergeCell ref="T39:T40"/>
    <mergeCell ref="U39:U41"/>
    <mergeCell ref="Y39:Y41"/>
    <mergeCell ref="AK39:AK41"/>
    <mergeCell ref="Z40:AA41"/>
    <mergeCell ref="AB40:AC41"/>
    <mergeCell ref="AE40:AE41"/>
    <mergeCell ref="AH36:AH38"/>
    <mergeCell ref="AI36:AI38"/>
    <mergeCell ref="AJ36:AJ38"/>
    <mergeCell ref="T36:T37"/>
    <mergeCell ref="U36:U38"/>
    <mergeCell ref="Y36:Y38"/>
    <mergeCell ref="AH39:AH41"/>
    <mergeCell ref="AI39:AI41"/>
    <mergeCell ref="AJ39:AJ41"/>
    <mergeCell ref="AK42:AK44"/>
    <mergeCell ref="Z43:AA44"/>
    <mergeCell ref="AB43:AC44"/>
    <mergeCell ref="AE43:AE44"/>
    <mergeCell ref="R45:R47"/>
    <mergeCell ref="T45:T46"/>
    <mergeCell ref="U45:U47"/>
    <mergeCell ref="Y45:Y47"/>
    <mergeCell ref="AK45:AK47"/>
    <mergeCell ref="Z46:AA47"/>
    <mergeCell ref="AB46:AC47"/>
    <mergeCell ref="AE46:AE47"/>
    <mergeCell ref="AH42:AH44"/>
    <mergeCell ref="AI42:AI44"/>
    <mergeCell ref="AJ42:AJ44"/>
    <mergeCell ref="T42:T43"/>
    <mergeCell ref="U42:U44"/>
    <mergeCell ref="Y42:Y44"/>
    <mergeCell ref="AH45:AH47"/>
    <mergeCell ref="AI45:AI47"/>
    <mergeCell ref="AJ45:AJ47"/>
    <mergeCell ref="AK48:AK50"/>
    <mergeCell ref="Z49:AA50"/>
    <mergeCell ref="AB49:AC50"/>
    <mergeCell ref="AE49:AE50"/>
    <mergeCell ref="R51:R53"/>
    <mergeCell ref="T51:T52"/>
    <mergeCell ref="U51:U53"/>
    <mergeCell ref="Y51:Y53"/>
    <mergeCell ref="AK51:AK53"/>
    <mergeCell ref="Z52:AA53"/>
    <mergeCell ref="AB52:AC53"/>
    <mergeCell ref="AE52:AE53"/>
    <mergeCell ref="AH48:AH50"/>
    <mergeCell ref="AI48:AI50"/>
    <mergeCell ref="AJ48:AJ50"/>
    <mergeCell ref="T48:T49"/>
    <mergeCell ref="U48:U50"/>
    <mergeCell ref="Y48:Y50"/>
    <mergeCell ref="AH51:AH53"/>
    <mergeCell ref="AI51:AI53"/>
    <mergeCell ref="AJ51:AJ53"/>
    <mergeCell ref="AK54:AK56"/>
    <mergeCell ref="Z55:AA56"/>
    <mergeCell ref="AB55:AC56"/>
    <mergeCell ref="AE55:AE56"/>
    <mergeCell ref="R57:R59"/>
    <mergeCell ref="T57:T58"/>
    <mergeCell ref="U57:U59"/>
    <mergeCell ref="Y57:Y59"/>
    <mergeCell ref="AK57:AK59"/>
    <mergeCell ref="Z58:AA59"/>
    <mergeCell ref="AB58:AC59"/>
    <mergeCell ref="AE58:AE59"/>
    <mergeCell ref="AH54:AH56"/>
    <mergeCell ref="AI54:AI56"/>
    <mergeCell ref="AJ54:AJ56"/>
    <mergeCell ref="T54:T55"/>
    <mergeCell ref="U54:U56"/>
    <mergeCell ref="Y54:Y56"/>
    <mergeCell ref="AF57:AF59"/>
    <mergeCell ref="AG57:AG59"/>
    <mergeCell ref="AH57:AH59"/>
    <mergeCell ref="AI57:AI59"/>
    <mergeCell ref="AJ57:AJ59"/>
    <mergeCell ref="AK66:AK68"/>
    <mergeCell ref="Z67:AA68"/>
    <mergeCell ref="AB67:AC68"/>
    <mergeCell ref="AE67:AE68"/>
    <mergeCell ref="AK60:AK62"/>
    <mergeCell ref="Z61:AA62"/>
    <mergeCell ref="AB61:AC62"/>
    <mergeCell ref="AE61:AE62"/>
    <mergeCell ref="R63:R65"/>
    <mergeCell ref="T63:T64"/>
    <mergeCell ref="U63:U65"/>
    <mergeCell ref="Y63:Y65"/>
    <mergeCell ref="AK63:AK65"/>
    <mergeCell ref="Z64:AA65"/>
    <mergeCell ref="AB64:AC65"/>
    <mergeCell ref="AE64:AE65"/>
    <mergeCell ref="AF60:AF62"/>
    <mergeCell ref="AG60:AG62"/>
    <mergeCell ref="AH60:AH62"/>
    <mergeCell ref="AI60:AI62"/>
    <mergeCell ref="AJ60:AJ62"/>
    <mergeCell ref="T60:T61"/>
    <mergeCell ref="U60:U62"/>
    <mergeCell ref="Y60:Y62"/>
  </mergeCells>
  <phoneticPr fontId="17" type="noConversion"/>
  <conditionalFormatting sqref="A9:A68">
    <cfRule type="cellIs" dxfId="93" priority="1" operator="equal">
      <formula>"VK"</formula>
    </cfRule>
    <cfRule type="cellIs" dxfId="92" priority="2" operator="equal">
      <formula>"DISQ"</formula>
    </cfRule>
    <cfRule type="cellIs" dxfId="91" priority="3" operator="equal">
      <formula>"DNS"</formula>
    </cfRule>
    <cfRule type="cellIs" dxfId="90" priority="4" operator="equal">
      <formula>"DNF"</formula>
    </cfRule>
  </conditionalFormatting>
  <conditionalFormatting sqref="T9:T10">
    <cfRule type="cellIs" dxfId="89" priority="15" operator="equal">
      <formula>"Прекорачење времена"</formula>
    </cfRule>
    <cfRule type="cellIs" dxfId="88" priority="16" operator="equal">
      <formula>"УСПЕШНО"</formula>
    </cfRule>
  </conditionalFormatting>
  <conditionalFormatting sqref="T12:T13 T15:T16 T18:T19 T21:T22 T24:T25 T27:T28 T30:T31 T33:T34 T36:T37 T39:T40 T42:T43 T45:T46 T48:T49 T51:T52 T54:T55 T57:T58 T60:T61 T63:T64 T66:T67">
    <cfRule type="cellIs" dxfId="87" priority="13" operator="equal">
      <formula>"Прекорачење времена"</formula>
    </cfRule>
    <cfRule type="cellIs" dxfId="86" priority="14" operator="equal">
      <formula>"УСПЕШНО"</formula>
    </cfRule>
  </conditionalFormatting>
  <conditionalFormatting sqref="V9">
    <cfRule type="cellIs" dxfId="85" priority="11" operator="equal">
      <formula>"УСПЕШНО"</formula>
    </cfRule>
    <cfRule type="cellIs" dxfId="84" priority="12" operator="equal">
      <formula>"Недостају све КТ"</formula>
    </cfRule>
  </conditionalFormatting>
  <conditionalFormatting sqref="V12">
    <cfRule type="cellIs" dxfId="83" priority="9" operator="equal">
      <formula>"УСПЕШНО"</formula>
    </cfRule>
    <cfRule type="cellIs" dxfId="82" priority="10" operator="equal">
      <formula>"Недостају све КТ"</formula>
    </cfRule>
  </conditionalFormatting>
  <conditionalFormatting sqref="V15 V18 V21 V24 V27">
    <cfRule type="cellIs" dxfId="81" priority="7" operator="equal">
      <formula>"УСПЕШНО"</formula>
    </cfRule>
    <cfRule type="cellIs" dxfId="80" priority="8" operator="equal">
      <formula>"Недостају све КТ"</formula>
    </cfRule>
  </conditionalFormatting>
  <conditionalFormatting sqref="V30 V33 V36 V39 V42 V45 V48 V51 V54 V57 V60 V63 V66">
    <cfRule type="cellIs" dxfId="79" priority="5" operator="equal">
      <formula>"УСПЕШНО"</formula>
    </cfRule>
    <cfRule type="cellIs" dxfId="78" priority="6" operator="equal">
      <formula>"Недостају све КТ"</formula>
    </cfRule>
  </conditionalFormatting>
  <dataValidations count="2">
    <dataValidation type="list" allowBlank="1" showInputMessage="1" showErrorMessage="1" sqref="G9:G68" xr:uid="{00000000-0002-0000-0200-000000000000}">
      <formula1>$AL$12:$AL$13</formula1>
    </dataValidation>
    <dataValidation type="list" allowBlank="1" showInputMessage="1" showErrorMessage="1" sqref="AF9:AF68" xr:uid="{00000000-0002-0000-0200-000001000000}">
      <formula1>$AL$9:$AL$10</formula1>
    </dataValidation>
  </dataValidations>
  <pageMargins left="0.39370078740157483" right="0.39370078740157483" top="0.74803149606299213" bottom="0.74803149606299213" header="0.11811023622047245" footer="0.31496062992125984"/>
  <pageSetup paperSize="9" scale="90" fitToWidth="0" fitToHeight="0" orientation="landscape" r:id="rId1"/>
  <rowBreaks count="1" manualBreakCount="1">
    <brk id="35" max="16383" man="1"/>
  </rowBreaks>
  <colBreaks count="2" manualBreakCount="2">
    <brk id="32" max="1048575" man="1"/>
    <brk id="33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Клубови!$A$2:$A$60</xm:f>
          </x14:formula1>
          <xm:sqref>D9:D68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68"/>
  <sheetViews>
    <sheetView zoomScale="80" zoomScaleNormal="80" workbookViewId="0">
      <selection activeCell="J21" sqref="J21:J23"/>
    </sheetView>
  </sheetViews>
  <sheetFormatPr defaultRowHeight="14.4" x14ac:dyDescent="0.3"/>
  <cols>
    <col min="2" max="2" width="10.109375" customWidth="1"/>
    <col min="3" max="3" width="10.88671875" style="39" hidden="1" customWidth="1"/>
    <col min="4" max="4" width="13.33203125" customWidth="1"/>
    <col min="5" max="5" width="14" customWidth="1"/>
    <col min="6" max="6" width="23.6640625" customWidth="1"/>
    <col min="7" max="7" width="5.5546875" customWidth="1"/>
    <col min="8" max="8" width="9.33203125" hidden="1" customWidth="1"/>
    <col min="9" max="9" width="12.6640625" customWidth="1"/>
    <col min="10" max="10" width="5.44140625" customWidth="1"/>
    <col min="11" max="11" width="5.6640625" customWidth="1"/>
    <col min="12" max="13" width="5.44140625" customWidth="1"/>
    <col min="14" max="15" width="5.33203125" customWidth="1"/>
    <col min="16" max="16" width="12.44140625" customWidth="1"/>
    <col min="17" max="17" width="8.6640625" hidden="1" customWidth="1"/>
    <col min="18" max="19" width="10.77734375" hidden="1" customWidth="1"/>
    <col min="20" max="20" width="13.6640625" customWidth="1"/>
    <col min="21" max="21" width="10.44140625" hidden="1" customWidth="1"/>
    <col min="22" max="22" width="17.33203125" customWidth="1"/>
    <col min="23" max="23" width="12.6640625" customWidth="1"/>
    <col min="24" max="24" width="10.109375" customWidth="1"/>
    <col min="25" max="25" width="11.6640625" customWidth="1"/>
    <col min="27" max="27" width="9" customWidth="1"/>
    <col min="28" max="28" width="8.5546875" customWidth="1"/>
    <col min="29" max="29" width="8.33203125" customWidth="1"/>
    <col min="30" max="30" width="11.109375" customWidth="1"/>
    <col min="31" max="31" width="10.88671875" customWidth="1"/>
    <col min="33" max="33" width="8.6640625" customWidth="1"/>
    <col min="34" max="34" width="0.109375" customWidth="1"/>
    <col min="35" max="37" width="8.88671875" hidden="1" customWidth="1"/>
    <col min="38" max="38" width="8.6640625" hidden="1" customWidth="1"/>
  </cols>
  <sheetData>
    <row r="1" spans="1:38" ht="28.8" x14ac:dyDescent="0.55000000000000004">
      <c r="A1" s="114">
        <f>+Пионири!A1</f>
        <v>3</v>
      </c>
      <c r="B1" s="114"/>
      <c r="C1" s="114"/>
      <c r="D1" s="114"/>
      <c r="E1" s="114"/>
      <c r="F1" s="114"/>
      <c r="G1" s="114"/>
      <c r="H1" s="114"/>
      <c r="I1" s="115" t="s">
        <v>0</v>
      </c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6"/>
      <c r="AB1" s="116"/>
      <c r="AC1" s="116"/>
      <c r="AD1" s="116"/>
      <c r="AE1" s="116"/>
      <c r="AF1" s="116"/>
      <c r="AG1" s="116"/>
    </row>
    <row r="2" spans="1:38" ht="21" customHeight="1" x14ac:dyDescent="0.3">
      <c r="A2" s="109"/>
      <c r="B2" s="109"/>
      <c r="C2" s="109"/>
      <c r="D2" s="109"/>
      <c r="E2" s="109"/>
      <c r="F2" s="117" t="str">
        <f>+Пионири!F2</f>
        <v>ДАНИ ПЛАНИНАРА СРБИЈЕ</v>
      </c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09"/>
      <c r="AB2" s="109"/>
      <c r="AC2" s="109"/>
      <c r="AD2" s="109"/>
      <c r="AE2" s="109"/>
      <c r="AF2" s="109"/>
      <c r="AG2" s="109"/>
    </row>
    <row r="3" spans="1:38" ht="25.2" customHeight="1" x14ac:dyDescent="0.3">
      <c r="A3" s="36" t="s">
        <v>1</v>
      </c>
      <c r="B3" s="119" t="str">
        <f>+Пионири!B3</f>
        <v>Дојкинци</v>
      </c>
      <c r="C3" s="119"/>
      <c r="D3" s="119"/>
      <c r="E3" s="119"/>
      <c r="F3" s="119"/>
      <c r="G3" s="119"/>
      <c r="H3" s="119"/>
      <c r="I3" s="119"/>
      <c r="J3" s="118" t="s">
        <v>2</v>
      </c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9" t="str">
        <f>+Пионири!W3</f>
        <v>14.06.2026.</v>
      </c>
      <c r="X3" s="119"/>
      <c r="Y3" s="119"/>
      <c r="Z3" s="120" t="s">
        <v>3</v>
      </c>
      <c r="AA3" s="120"/>
      <c r="AB3" s="120"/>
      <c r="AC3" s="120"/>
      <c r="AD3" s="120"/>
      <c r="AE3" s="120"/>
      <c r="AF3" s="120"/>
      <c r="AG3" s="120"/>
    </row>
    <row r="4" spans="1:38" ht="1.2" customHeight="1" thickBot="1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</row>
    <row r="5" spans="1:38" ht="51.6" customHeight="1" thickBot="1" x14ac:dyDescent="0.35">
      <c r="A5" s="127" t="s">
        <v>34</v>
      </c>
      <c r="B5" s="127"/>
      <c r="C5" s="127"/>
      <c r="D5" s="127"/>
      <c r="E5" s="127"/>
      <c r="F5" s="127"/>
      <c r="G5" s="127"/>
      <c r="H5" s="40"/>
      <c r="I5" s="1" t="s">
        <v>4</v>
      </c>
      <c r="J5" s="13">
        <v>5</v>
      </c>
      <c r="K5" s="33" t="s">
        <v>6</v>
      </c>
      <c r="L5" s="13">
        <v>0</v>
      </c>
      <c r="M5" s="34" t="s">
        <v>5</v>
      </c>
      <c r="N5" s="1"/>
      <c r="O5" s="12"/>
      <c r="P5" s="12"/>
      <c r="Q5" s="12"/>
      <c r="R5" s="12"/>
      <c r="S5" s="12"/>
      <c r="T5" s="1"/>
      <c r="U5" s="1"/>
      <c r="V5" s="3"/>
      <c r="W5" s="1"/>
      <c r="X5" s="1"/>
      <c r="Y5" s="1" t="s">
        <v>8</v>
      </c>
      <c r="Z5" s="32">
        <v>17</v>
      </c>
      <c r="AA5" s="1" t="s">
        <v>9</v>
      </c>
      <c r="AB5" s="13">
        <v>6</v>
      </c>
      <c r="AC5" s="1" t="s">
        <v>10</v>
      </c>
      <c r="AD5" s="13">
        <v>3</v>
      </c>
      <c r="AE5" s="1" t="s">
        <v>11</v>
      </c>
      <c r="AF5" s="35">
        <v>4</v>
      </c>
      <c r="AG5" s="122" t="s">
        <v>80</v>
      </c>
    </row>
    <row r="6" spans="1:38" s="37" customFormat="1" ht="3" customHeight="1" thickBot="1" x14ac:dyDescent="0.35">
      <c r="C6" s="38"/>
      <c r="AG6" s="123"/>
    </row>
    <row r="7" spans="1:38" s="2" customFormat="1" ht="28.95" customHeight="1" thickBot="1" x14ac:dyDescent="0.35">
      <c r="A7" s="110" t="s">
        <v>12</v>
      </c>
      <c r="B7" s="110" t="s">
        <v>72</v>
      </c>
      <c r="C7" s="128" t="s">
        <v>89</v>
      </c>
      <c r="D7" s="110" t="s">
        <v>73</v>
      </c>
      <c r="E7" s="110" t="s">
        <v>13</v>
      </c>
      <c r="F7" s="110" t="s">
        <v>14</v>
      </c>
      <c r="G7" s="111" t="s">
        <v>90</v>
      </c>
      <c r="H7" s="111" t="s">
        <v>93</v>
      </c>
      <c r="I7" s="110" t="s">
        <v>15</v>
      </c>
      <c r="J7" s="110" t="s">
        <v>16</v>
      </c>
      <c r="K7" s="110"/>
      <c r="L7" s="110"/>
      <c r="M7" s="110" t="s">
        <v>17</v>
      </c>
      <c r="N7" s="110"/>
      <c r="O7" s="110"/>
      <c r="P7" s="111" t="s">
        <v>96</v>
      </c>
      <c r="Q7" s="126" t="s">
        <v>28</v>
      </c>
      <c r="R7" s="126" t="s">
        <v>29</v>
      </c>
      <c r="S7" s="65" t="s">
        <v>100</v>
      </c>
      <c r="T7" s="110" t="s">
        <v>74</v>
      </c>
      <c r="U7" s="126" t="s">
        <v>31</v>
      </c>
      <c r="V7" s="110" t="s">
        <v>21</v>
      </c>
      <c r="W7" s="110" t="s">
        <v>97</v>
      </c>
      <c r="X7" s="111" t="s">
        <v>94</v>
      </c>
      <c r="Y7" s="111" t="s">
        <v>79</v>
      </c>
      <c r="Z7" s="110" t="s">
        <v>23</v>
      </c>
      <c r="AA7" s="110"/>
      <c r="AB7" s="110" t="s">
        <v>24</v>
      </c>
      <c r="AC7" s="110"/>
      <c r="AD7" s="110" t="s">
        <v>25</v>
      </c>
      <c r="AE7" s="110" t="s">
        <v>26</v>
      </c>
      <c r="AF7" s="124" t="s">
        <v>27</v>
      </c>
      <c r="AG7" s="123"/>
      <c r="AH7" s="154" t="s">
        <v>75</v>
      </c>
      <c r="AI7" s="104" t="s">
        <v>76</v>
      </c>
      <c r="AJ7" s="104" t="s">
        <v>77</v>
      </c>
      <c r="AK7" s="104" t="s">
        <v>78</v>
      </c>
    </row>
    <row r="8" spans="1:38" ht="15" thickBot="1" x14ac:dyDescent="0.35">
      <c r="A8" s="111"/>
      <c r="B8" s="111"/>
      <c r="C8" s="129"/>
      <c r="D8" s="111"/>
      <c r="E8" s="112"/>
      <c r="F8" s="111"/>
      <c r="G8" s="113"/>
      <c r="H8" s="113"/>
      <c r="I8" s="111"/>
      <c r="J8" s="4" t="s">
        <v>18</v>
      </c>
      <c r="K8" s="4" t="s">
        <v>19</v>
      </c>
      <c r="L8" s="4" t="s">
        <v>20</v>
      </c>
      <c r="M8" s="4" t="s">
        <v>18</v>
      </c>
      <c r="N8" s="4" t="s">
        <v>19</v>
      </c>
      <c r="O8" s="4" t="s">
        <v>20</v>
      </c>
      <c r="P8" s="113"/>
      <c r="Q8" s="93"/>
      <c r="R8" s="93"/>
      <c r="S8" s="66">
        <f>(J5*3600)+(L5*60)</f>
        <v>18000</v>
      </c>
      <c r="T8" s="111"/>
      <c r="U8" s="94"/>
      <c r="V8" s="111"/>
      <c r="W8" s="111"/>
      <c r="X8" s="113"/>
      <c r="Y8" s="113"/>
      <c r="Z8" s="111"/>
      <c r="AA8" s="111"/>
      <c r="AB8" s="111"/>
      <c r="AC8" s="111"/>
      <c r="AD8" s="111"/>
      <c r="AE8" s="111"/>
      <c r="AF8" s="125"/>
      <c r="AG8" s="123"/>
      <c r="AH8" s="155"/>
      <c r="AI8" s="105"/>
      <c r="AJ8" s="105"/>
      <c r="AK8" s="105"/>
    </row>
    <row r="9" spans="1:38" ht="14.4" customHeight="1" thickBot="1" x14ac:dyDescent="0.35">
      <c r="A9" s="136">
        <f>IF(OR(B9="",B9="DNF",B9="DNS"),B9,IF(OR(C9="VK",C9="DISQ"),C9,IF(AG9&gt;1,AG9,RANK(C9,$C$9:$C$66,0))))</f>
        <v>1</v>
      </c>
      <c r="B9" s="139">
        <f t="shared" ref="B9" si="0">IF(AND(F9="",F10="",F11=""),"",IF(J9="","DNS",IF(M9="","DNF",IF(OR(S10&gt;$S$8,AF9="DISQ"),"DISQ",V11+W9+X9+Y9))))</f>
        <v>1070</v>
      </c>
      <c r="C9" s="142">
        <f>IF(OR(AND(B9="DISQ",AF9="VK"),AF9="VK",F11=""),"VK",B9)</f>
        <v>1070</v>
      </c>
      <c r="D9" s="145" t="s">
        <v>47</v>
      </c>
      <c r="E9" s="148" t="s">
        <v>112</v>
      </c>
      <c r="F9" s="58" t="s">
        <v>109</v>
      </c>
      <c r="G9" s="46" t="s">
        <v>91</v>
      </c>
      <c r="H9" s="57">
        <f>IF(G9="Ж",5,0)</f>
        <v>0</v>
      </c>
      <c r="I9" s="67">
        <v>8520057</v>
      </c>
      <c r="J9" s="151">
        <v>10</v>
      </c>
      <c r="K9" s="151">
        <v>19</v>
      </c>
      <c r="L9" s="151">
        <v>20</v>
      </c>
      <c r="M9" s="130">
        <v>14</v>
      </c>
      <c r="N9" s="130">
        <v>33</v>
      </c>
      <c r="O9" s="130">
        <v>6</v>
      </c>
      <c r="P9" s="133"/>
      <c r="Q9" s="88">
        <f>+(J9*3600)+(K9*60)+L9+P9</f>
        <v>37160</v>
      </c>
      <c r="R9" s="88">
        <f>+(M9*3600)+(N9*60)+O9</f>
        <v>52386</v>
      </c>
      <c r="S9" s="61"/>
      <c r="T9" s="90" t="str">
        <f>IF(S10="","",IF(S10&lt;=$S$8,"УСПЕШНО","Прекорачење времена"))</f>
        <v>УСПЕШНО</v>
      </c>
      <c r="U9" s="92">
        <f>IF(OR(F11="",AF9="DISQ",AF9="VK"),"",IF(AND(T9="УСПЕШНО",V9="УСПЕШНО"),S10,""))</f>
        <v>15226</v>
      </c>
      <c r="V9" s="5" t="str">
        <f>IF(V11="","",IF(AND(V10=$Z$5),"УСПЕШНО",IF(AND(V10&lt;$Z$5),"Недостају све КТ")))</f>
        <v>УСПЕШНО</v>
      </c>
      <c r="W9" s="106">
        <f>IF(F9="","",IF(U9="",0,MIN($U$9:$U$66)/U9*100))</f>
        <v>100</v>
      </c>
      <c r="X9" s="95">
        <f>IF(F9="","",(SUM(H9:H11)))</f>
        <v>0</v>
      </c>
      <c r="Y9" s="95">
        <f>IF(F9="","",AH9+AI9+AJ9+AK9)</f>
        <v>120</v>
      </c>
      <c r="Z9" s="26">
        <v>6</v>
      </c>
      <c r="AA9" s="27"/>
      <c r="AB9" s="28">
        <v>3</v>
      </c>
      <c r="AC9" s="27"/>
      <c r="AD9" s="28">
        <v>3</v>
      </c>
      <c r="AE9" s="27"/>
      <c r="AF9" s="98"/>
      <c r="AG9" s="101"/>
      <c r="AH9" s="102">
        <f>IF(Z10="",0,Z10)</f>
        <v>30</v>
      </c>
      <c r="AI9" s="76">
        <f>IF(AB10="",0,AB10)</f>
        <v>60</v>
      </c>
      <c r="AJ9" s="76">
        <f>IF(AD10="",0,AD10)</f>
        <v>30</v>
      </c>
      <c r="AK9" s="76">
        <f>IF(AE10="",0,AE10)</f>
        <v>0</v>
      </c>
      <c r="AL9" t="s">
        <v>87</v>
      </c>
    </row>
    <row r="10" spans="1:38" ht="16.2" customHeight="1" thickBot="1" x14ac:dyDescent="0.35">
      <c r="A10" s="137"/>
      <c r="B10" s="140"/>
      <c r="C10" s="143"/>
      <c r="D10" s="146"/>
      <c r="E10" s="149"/>
      <c r="F10" s="58" t="s">
        <v>117</v>
      </c>
      <c r="G10" s="47" t="s">
        <v>91</v>
      </c>
      <c r="H10" s="57">
        <f t="shared" ref="H10:H68" si="1">IF(G10="Ж",5,0)</f>
        <v>0</v>
      </c>
      <c r="I10" s="67">
        <v>8420321</v>
      </c>
      <c r="J10" s="152"/>
      <c r="K10" s="152"/>
      <c r="L10" s="152"/>
      <c r="M10" s="131"/>
      <c r="N10" s="131"/>
      <c r="O10" s="131"/>
      <c r="P10" s="134"/>
      <c r="Q10" s="89"/>
      <c r="R10" s="89"/>
      <c r="S10" s="62">
        <f>IF(OR(Q9=0,R9=0),"",R9-Q9)</f>
        <v>15226</v>
      </c>
      <c r="T10" s="91"/>
      <c r="U10" s="93"/>
      <c r="V10" s="25">
        <v>17</v>
      </c>
      <c r="W10" s="107"/>
      <c r="X10" s="96"/>
      <c r="Y10" s="96"/>
      <c r="Z10" s="78">
        <f>IF(AND(Z9="",AA9=""),"",IF($AB$5&gt;=(Z9+AA9),(Z9*5)-(AA9*5),"Погрешан унос података"))</f>
        <v>30</v>
      </c>
      <c r="AA10" s="79"/>
      <c r="AB10" s="82">
        <f>IF(AND(AB9="",AC9=""),"",IF($AD$5=(AB9+AC9),(AB9*20)-(AC9*5),"Погрешан унос података"))</f>
        <v>60</v>
      </c>
      <c r="AC10" s="83"/>
      <c r="AD10" s="156">
        <f>IF(AD9="","",IF($AF$5&gt;=AD9,AD9*10,"Погрешан унос"))</f>
        <v>30</v>
      </c>
      <c r="AE10" s="86" t="str">
        <f>IF(AE9="","",AE9*-5)</f>
        <v/>
      </c>
      <c r="AF10" s="99"/>
      <c r="AG10" s="101"/>
      <c r="AH10" s="102"/>
      <c r="AI10" s="76"/>
      <c r="AJ10" s="76"/>
      <c r="AK10" s="76"/>
      <c r="AL10" t="s">
        <v>88</v>
      </c>
    </row>
    <row r="11" spans="1:38" s="9" customFormat="1" ht="16.2" customHeight="1" thickBot="1" x14ac:dyDescent="0.35">
      <c r="A11" s="138"/>
      <c r="B11" s="141"/>
      <c r="C11" s="144"/>
      <c r="D11" s="147"/>
      <c r="E11" s="150"/>
      <c r="F11" s="58" t="s">
        <v>111</v>
      </c>
      <c r="G11" s="48" t="s">
        <v>91</v>
      </c>
      <c r="H11" s="57">
        <f t="shared" si="1"/>
        <v>0</v>
      </c>
      <c r="I11" s="68">
        <v>8019400</v>
      </c>
      <c r="J11" s="153"/>
      <c r="K11" s="153"/>
      <c r="L11" s="153"/>
      <c r="M11" s="132"/>
      <c r="N11" s="132"/>
      <c r="O11" s="132"/>
      <c r="P11" s="135"/>
      <c r="Q11" s="87"/>
      <c r="R11" s="87"/>
      <c r="S11" s="63">
        <f>IF(S10="","",S10/86400)</f>
        <v>0.17622685185185186</v>
      </c>
      <c r="T11" s="64">
        <f>S11</f>
        <v>0.17622685185185186</v>
      </c>
      <c r="U11" s="94"/>
      <c r="V11" s="7">
        <f>IF(V10="","",V10*50)</f>
        <v>850</v>
      </c>
      <c r="W11" s="108"/>
      <c r="X11" s="97"/>
      <c r="Y11" s="97"/>
      <c r="Z11" s="80"/>
      <c r="AA11" s="81"/>
      <c r="AB11" s="84"/>
      <c r="AC11" s="85"/>
      <c r="AD11" s="157"/>
      <c r="AE11" s="87"/>
      <c r="AF11" s="100"/>
      <c r="AG11" s="101"/>
      <c r="AH11" s="103"/>
      <c r="AI11" s="77"/>
      <c r="AJ11" s="77"/>
      <c r="AK11" s="77"/>
    </row>
    <row r="12" spans="1:38" s="11" customFormat="1" ht="14.4" customHeight="1" thickBot="1" x14ac:dyDescent="0.35">
      <c r="A12" s="136">
        <f t="shared" ref="A12" si="2">IF(OR(B12="",B12="DNF",B12="DNS"),B12,IF(OR(C12="VK",C12="DISQ"),C12,IF(AG12&gt;1,AG12,RANK(C12,$C$9:$C$66,0))))</f>
        <v>2</v>
      </c>
      <c r="B12" s="139">
        <f t="shared" ref="B12" si="3">IF(AND(F12="",F13="",F14=""),"",IF(J12="","DNS",IF(M12="","DNF",IF(OR(S13&gt;$S$8,AF12="DISQ"),"DISQ",V14+W12+X12+Y12))))</f>
        <v>675</v>
      </c>
      <c r="C12" s="142">
        <f>IF(OR(AND(B12="DISQ",AF12="VK"),AF12="VK",F14=""),"VK",B12)</f>
        <v>675</v>
      </c>
      <c r="D12" s="145" t="s">
        <v>47</v>
      </c>
      <c r="E12" s="148" t="s">
        <v>116</v>
      </c>
      <c r="F12" s="21" t="s">
        <v>113</v>
      </c>
      <c r="G12" s="46" t="s">
        <v>92</v>
      </c>
      <c r="H12" s="57">
        <f>IF(G12="Ж",5,0)</f>
        <v>5</v>
      </c>
      <c r="I12" s="69">
        <v>1506810</v>
      </c>
      <c r="J12" s="151">
        <v>10</v>
      </c>
      <c r="K12" s="151">
        <v>1</v>
      </c>
      <c r="L12" s="151">
        <v>53</v>
      </c>
      <c r="M12" s="130">
        <v>14</v>
      </c>
      <c r="N12" s="130">
        <v>49</v>
      </c>
      <c r="O12" s="130">
        <v>39</v>
      </c>
      <c r="P12" s="133"/>
      <c r="Q12" s="88">
        <f>+(J12*3600)+(K12*60)+L12+P12</f>
        <v>36113</v>
      </c>
      <c r="R12" s="88">
        <f>+(M12*3600)+(N12*60)+O12</f>
        <v>53379</v>
      </c>
      <c r="S12" s="61"/>
      <c r="T12" s="90" t="str">
        <f>IF(S13="","",IF(S13&lt;=$S$8,"УСПЕШНО","Прекорачење времена"))</f>
        <v>УСПЕШНО</v>
      </c>
      <c r="U12" s="92" t="str">
        <f t="shared" ref="U12" si="4">IF(OR(F14="",AF12="DISQ",AF12="VK"),"",IF(AND(T12="УСПЕШНО",V12="УСПЕШНО"),S13,""))</f>
        <v/>
      </c>
      <c r="V12" s="5" t="str">
        <f>IF(V14="","",IF(AND(V13=$Z$5),"УСПЕШНО",IF(AND(V13&lt;$Z$5),"Недостају све КТ")))</f>
        <v>Недостају све КТ</v>
      </c>
      <c r="W12" s="106">
        <f>IF(F12="","",IF(U12="",0,MIN($U$9:$U$66)/U12*100))</f>
        <v>0</v>
      </c>
      <c r="X12" s="95">
        <f t="shared" ref="X12" si="5">IF(F12="","",(SUM(H12:H14)))</f>
        <v>15</v>
      </c>
      <c r="Y12" s="95">
        <f>IF(F12="","",AH12+AI12+AJ12+AK12)</f>
        <v>110</v>
      </c>
      <c r="Z12" s="26">
        <v>6</v>
      </c>
      <c r="AA12" s="27"/>
      <c r="AB12" s="28">
        <v>3</v>
      </c>
      <c r="AC12" s="27"/>
      <c r="AD12" s="28">
        <v>2</v>
      </c>
      <c r="AE12" s="27"/>
      <c r="AF12" s="98"/>
      <c r="AG12" s="101"/>
      <c r="AH12" s="102">
        <f t="shared" ref="AH12" si="6">IF(Z13="",0,Z13)</f>
        <v>30</v>
      </c>
      <c r="AI12" s="76">
        <f t="shared" ref="AI12" si="7">IF(AB13="",0,AB13)</f>
        <v>60</v>
      </c>
      <c r="AJ12" s="76">
        <f t="shared" ref="AJ12:AK12" si="8">IF(AD13="",0,AD13)</f>
        <v>20</v>
      </c>
      <c r="AK12" s="76">
        <f t="shared" si="8"/>
        <v>0</v>
      </c>
      <c r="AL12" s="41" t="s">
        <v>91</v>
      </c>
    </row>
    <row r="13" spans="1:38" ht="14.4" customHeight="1" thickBot="1" x14ac:dyDescent="0.35">
      <c r="A13" s="137"/>
      <c r="B13" s="140"/>
      <c r="C13" s="143"/>
      <c r="D13" s="146"/>
      <c r="E13" s="149"/>
      <c r="F13" s="23" t="s">
        <v>114</v>
      </c>
      <c r="G13" s="47" t="s">
        <v>92</v>
      </c>
      <c r="H13" s="57">
        <f t="shared" si="1"/>
        <v>5</v>
      </c>
      <c r="I13" s="70">
        <v>1021249</v>
      </c>
      <c r="J13" s="152"/>
      <c r="K13" s="152"/>
      <c r="L13" s="152"/>
      <c r="M13" s="131"/>
      <c r="N13" s="131"/>
      <c r="O13" s="131"/>
      <c r="P13" s="134"/>
      <c r="Q13" s="89"/>
      <c r="R13" s="89"/>
      <c r="S13" s="62">
        <f>IF(OR(Q12=0,R12=0),"",R12-Q12)</f>
        <v>17266</v>
      </c>
      <c r="T13" s="91"/>
      <c r="U13" s="93"/>
      <c r="V13" s="25">
        <v>11</v>
      </c>
      <c r="W13" s="107"/>
      <c r="X13" s="96"/>
      <c r="Y13" s="96"/>
      <c r="Z13" s="78">
        <f>IF(AND(Z12="",AA12=""),"",IF($AB$5&gt;=(Z12+AA12),(Z12*5)-(AA12*5),"Погрешан унос података"))</f>
        <v>30</v>
      </c>
      <c r="AA13" s="79"/>
      <c r="AB13" s="82">
        <f>IF(AND(AB12="",AC12=""),"",IF($AD$5=(AB12+AC12),(AB12*20)-(AC12*5),"Погрешан унос података"))</f>
        <v>60</v>
      </c>
      <c r="AC13" s="83"/>
      <c r="AD13" s="156">
        <f>IF(AD12="","",IF($AF$5&gt;=AD12,AD12*10,"Погрешан унос"))</f>
        <v>20</v>
      </c>
      <c r="AE13" s="86" t="str">
        <f>IF(AE12="","",AE12*-5)</f>
        <v/>
      </c>
      <c r="AF13" s="99"/>
      <c r="AG13" s="101"/>
      <c r="AH13" s="102"/>
      <c r="AI13" s="76"/>
      <c r="AJ13" s="76"/>
      <c r="AK13" s="76"/>
      <c r="AL13" s="42" t="s">
        <v>92</v>
      </c>
    </row>
    <row r="14" spans="1:38" s="9" customFormat="1" ht="15" customHeight="1" thickBot="1" x14ac:dyDescent="0.35">
      <c r="A14" s="138"/>
      <c r="B14" s="141"/>
      <c r="C14" s="144"/>
      <c r="D14" s="147"/>
      <c r="E14" s="150"/>
      <c r="F14" s="19" t="s">
        <v>115</v>
      </c>
      <c r="G14" s="48" t="s">
        <v>92</v>
      </c>
      <c r="H14" s="57">
        <f t="shared" si="1"/>
        <v>5</v>
      </c>
      <c r="I14" s="68">
        <v>8420321</v>
      </c>
      <c r="J14" s="153"/>
      <c r="K14" s="153"/>
      <c r="L14" s="153"/>
      <c r="M14" s="132"/>
      <c r="N14" s="132"/>
      <c r="O14" s="132"/>
      <c r="P14" s="135"/>
      <c r="Q14" s="87"/>
      <c r="R14" s="87"/>
      <c r="S14" s="63">
        <f>IF(S13="","",S13/86400)</f>
        <v>0.19983796296296297</v>
      </c>
      <c r="T14" s="64">
        <f>S14</f>
        <v>0.19983796296296297</v>
      </c>
      <c r="U14" s="94"/>
      <c r="V14" s="7">
        <f>IF(V13="","",V13*50)</f>
        <v>550</v>
      </c>
      <c r="W14" s="108"/>
      <c r="X14" s="97"/>
      <c r="Y14" s="97"/>
      <c r="Z14" s="80"/>
      <c r="AA14" s="81"/>
      <c r="AB14" s="84"/>
      <c r="AC14" s="85"/>
      <c r="AD14" s="157"/>
      <c r="AE14" s="87"/>
      <c r="AF14" s="100"/>
      <c r="AG14" s="101"/>
      <c r="AH14" s="103"/>
      <c r="AI14" s="77"/>
      <c r="AJ14" s="77"/>
      <c r="AK14" s="77"/>
    </row>
    <row r="15" spans="1:38" ht="14.4" customHeight="1" thickBot="1" x14ac:dyDescent="0.35">
      <c r="A15" s="136">
        <f t="shared" ref="A15" si="9">IF(OR(B15="",B15="DNF",B15="DNS"),B15,IF(OR(C15="VK",C15="DISQ"),C15,IF(AG15&gt;1,AG15,RANK(C15,$C$9:$C$66,0))))</f>
        <v>4</v>
      </c>
      <c r="B15" s="139">
        <f t="shared" ref="B15" si="10">IF(AND(F15="",F16="",F17=""),"",IF(J15="","DNS",IF(M15="","DNF",IF(OR(S16&gt;$S$8,AF15="DISQ"),"DISQ",V17+W15+X15+Y15))))</f>
        <v>385</v>
      </c>
      <c r="C15" s="142">
        <f>IF(OR(AND(B15="DISQ",AF15="VK"),AF15="VK",F17=""),"VK",B15)</f>
        <v>385</v>
      </c>
      <c r="D15" s="145" t="s">
        <v>81</v>
      </c>
      <c r="E15" s="148" t="s">
        <v>156</v>
      </c>
      <c r="F15" s="15" t="s">
        <v>160</v>
      </c>
      <c r="G15" s="46" t="s">
        <v>92</v>
      </c>
      <c r="H15" s="57">
        <f t="shared" si="1"/>
        <v>5</v>
      </c>
      <c r="I15" s="71">
        <v>2122675</v>
      </c>
      <c r="J15" s="152">
        <v>10</v>
      </c>
      <c r="K15" s="152">
        <v>29</v>
      </c>
      <c r="L15" s="152">
        <v>19</v>
      </c>
      <c r="M15" s="131">
        <v>15</v>
      </c>
      <c r="N15" s="131">
        <v>21</v>
      </c>
      <c r="O15" s="131">
        <v>14</v>
      </c>
      <c r="P15" s="133"/>
      <c r="Q15" s="88">
        <f>+(J15*3600)+(K15*60)+L15+P15</f>
        <v>37759</v>
      </c>
      <c r="R15" s="86">
        <f>+(M15*3600)+(N15*60)+O15</f>
        <v>55274</v>
      </c>
      <c r="S15" s="62"/>
      <c r="T15" s="90" t="str">
        <f>IF(S16="","",IF(S16&lt;=$S$8,"УСПЕШНО","Прекорачење времена"))</f>
        <v>УСПЕШНО</v>
      </c>
      <c r="U15" s="92" t="str">
        <f t="shared" ref="U15" si="11">IF(OR(F17="",AF15="DISQ",AF15="VK"),"",IF(AND(T15="УСПЕШНО",V15="УСПЕШНО"),S16,""))</f>
        <v/>
      </c>
      <c r="V15" s="5" t="str">
        <f>IF(V17="","",IF(AND(V16=$Z$5),"УСПЕШНО",IF(AND(V16&lt;$Z$5),"Недостају све КТ")))</f>
        <v>Недостају све КТ</v>
      </c>
      <c r="W15" s="106">
        <f>IF(F15="","",IF(U15="",0,MIN($U$9:$U$66)/U15*100))</f>
        <v>0</v>
      </c>
      <c r="X15" s="95">
        <f t="shared" ref="X15" si="12">IF(F15="","",(SUM(H15:H17)))</f>
        <v>10</v>
      </c>
      <c r="Y15" s="95">
        <f>IF(F15="","",AH15+AI15+AJ15+AK15)</f>
        <v>75</v>
      </c>
      <c r="Z15" s="29">
        <v>6</v>
      </c>
      <c r="AA15" s="30"/>
      <c r="AB15" s="31">
        <v>2</v>
      </c>
      <c r="AC15" s="30">
        <v>1</v>
      </c>
      <c r="AD15" s="31">
        <v>1</v>
      </c>
      <c r="AE15" s="30"/>
      <c r="AF15" s="98"/>
      <c r="AG15" s="101"/>
      <c r="AH15" s="102">
        <f t="shared" ref="AH15" si="13">IF(Z16="",0,Z16)</f>
        <v>30</v>
      </c>
      <c r="AI15" s="76">
        <f t="shared" ref="AI15" si="14">IF(AB16="",0,AB16)</f>
        <v>35</v>
      </c>
      <c r="AJ15" s="76">
        <f t="shared" ref="AJ15:AK15" si="15">IF(AD16="",0,AD16)</f>
        <v>10</v>
      </c>
      <c r="AK15" s="76">
        <f t="shared" si="15"/>
        <v>0</v>
      </c>
    </row>
    <row r="16" spans="1:38" ht="14.4" customHeight="1" thickBot="1" x14ac:dyDescent="0.35">
      <c r="A16" s="137"/>
      <c r="B16" s="140"/>
      <c r="C16" s="143"/>
      <c r="D16" s="146"/>
      <c r="E16" s="149"/>
      <c r="F16" s="17" t="s">
        <v>165</v>
      </c>
      <c r="G16" s="47" t="s">
        <v>91</v>
      </c>
      <c r="H16" s="57">
        <f t="shared" si="1"/>
        <v>0</v>
      </c>
      <c r="I16" s="72">
        <v>2122671</v>
      </c>
      <c r="J16" s="152"/>
      <c r="K16" s="152"/>
      <c r="L16" s="152"/>
      <c r="M16" s="131"/>
      <c r="N16" s="131"/>
      <c r="O16" s="131"/>
      <c r="P16" s="134"/>
      <c r="Q16" s="89"/>
      <c r="R16" s="89"/>
      <c r="S16" s="62">
        <f>IF(OR(Q15=0,R15=0),"",R15-Q15)</f>
        <v>17515</v>
      </c>
      <c r="T16" s="91"/>
      <c r="U16" s="93"/>
      <c r="V16" s="14">
        <v>6</v>
      </c>
      <c r="W16" s="107"/>
      <c r="X16" s="96"/>
      <c r="Y16" s="96"/>
      <c r="Z16" s="78">
        <f>IF(AND(Z15="",AA15=""),"",IF($AB$5&gt;=(Z15+AA15),(Z15*5)-(AA15*5),"Погрешан унос података"))</f>
        <v>30</v>
      </c>
      <c r="AA16" s="79"/>
      <c r="AB16" s="82">
        <f>IF(AND(AB15="",AC15=""),"",IF($AD$5=(AB15+AC15),(AB15*20)-(AC15*5),"Погрешан унос података"))</f>
        <v>35</v>
      </c>
      <c r="AC16" s="83"/>
      <c r="AD16" s="156">
        <f>IF(AD15="","",IF($AF$5&gt;=AD15,AD15*10,"Погрешан унос"))</f>
        <v>10</v>
      </c>
      <c r="AE16" s="86" t="str">
        <f>IF(AE15="","",AE15*-5)</f>
        <v/>
      </c>
      <c r="AF16" s="99"/>
      <c r="AG16" s="101"/>
      <c r="AH16" s="102"/>
      <c r="AI16" s="76"/>
      <c r="AJ16" s="76"/>
      <c r="AK16" s="76"/>
    </row>
    <row r="17" spans="1:37" s="10" customFormat="1" ht="15" customHeight="1" thickBot="1" x14ac:dyDescent="0.35">
      <c r="A17" s="138"/>
      <c r="B17" s="141"/>
      <c r="C17" s="144"/>
      <c r="D17" s="147"/>
      <c r="E17" s="150"/>
      <c r="F17" s="19" t="s">
        <v>162</v>
      </c>
      <c r="G17" s="48" t="s">
        <v>92</v>
      </c>
      <c r="H17" s="57">
        <f t="shared" si="1"/>
        <v>5</v>
      </c>
      <c r="I17" s="68">
        <v>2122674</v>
      </c>
      <c r="J17" s="153"/>
      <c r="K17" s="153"/>
      <c r="L17" s="153"/>
      <c r="M17" s="132"/>
      <c r="N17" s="132"/>
      <c r="O17" s="132"/>
      <c r="P17" s="135"/>
      <c r="Q17" s="87"/>
      <c r="R17" s="87"/>
      <c r="S17" s="63">
        <f>IF(S16="","",S16/86400)</f>
        <v>0.20271990740740742</v>
      </c>
      <c r="T17" s="64">
        <f>S17</f>
        <v>0.20271990740740742</v>
      </c>
      <c r="U17" s="94"/>
      <c r="V17" s="7">
        <f>IF(V16="","",V16*50)</f>
        <v>300</v>
      </c>
      <c r="W17" s="108"/>
      <c r="X17" s="97"/>
      <c r="Y17" s="97"/>
      <c r="Z17" s="80"/>
      <c r="AA17" s="81"/>
      <c r="AB17" s="84"/>
      <c r="AC17" s="85"/>
      <c r="AD17" s="157"/>
      <c r="AE17" s="87"/>
      <c r="AF17" s="100"/>
      <c r="AG17" s="101"/>
      <c r="AH17" s="103"/>
      <c r="AI17" s="77"/>
      <c r="AJ17" s="77"/>
      <c r="AK17" s="77"/>
    </row>
    <row r="18" spans="1:37" ht="14.4" customHeight="1" thickBot="1" x14ac:dyDescent="0.35">
      <c r="A18" s="136">
        <f t="shared" ref="A18" si="16">IF(OR(B18="",B18="DNF",B18="DNS"),B18,IF(OR(C18="VK",C18="DISQ"),C18,IF(AG18&gt;1,AG18,RANK(C18,$C$9:$C$66,0))))</f>
        <v>3</v>
      </c>
      <c r="B18" s="139">
        <f t="shared" ref="B18" si="17">IF(AND(F18="",F19="",F20=""),"",IF(J18="","DNS",IF(M18="","DNF",IF(OR(S19&gt;$S$8,AF18="DISQ"),"DISQ",V20+W18+X18+Y18))))</f>
        <v>600</v>
      </c>
      <c r="C18" s="142">
        <f>IF(OR(AND(B18="DISQ",AF18="VK"),AF18="VK",F20=""),"VK",B18)</f>
        <v>600</v>
      </c>
      <c r="D18" s="145" t="s">
        <v>45</v>
      </c>
      <c r="E18" s="158" t="s">
        <v>143</v>
      </c>
      <c r="F18" s="15" t="s">
        <v>140</v>
      </c>
      <c r="G18" s="46" t="s">
        <v>91</v>
      </c>
      <c r="H18" s="57">
        <f t="shared" si="1"/>
        <v>0</v>
      </c>
      <c r="I18" s="71">
        <v>2077046</v>
      </c>
      <c r="J18" s="152">
        <v>10</v>
      </c>
      <c r="K18" s="152">
        <v>9</v>
      </c>
      <c r="L18" s="152">
        <v>57</v>
      </c>
      <c r="M18" s="131">
        <v>14</v>
      </c>
      <c r="N18" s="131">
        <v>56</v>
      </c>
      <c r="O18" s="131">
        <v>48</v>
      </c>
      <c r="P18" s="133"/>
      <c r="Q18" s="88">
        <f>+(J18*3600)+(K18*60)+L18+P18</f>
        <v>36597</v>
      </c>
      <c r="R18" s="86">
        <f>+(M18*3600)+(N18*60)+O18</f>
        <v>53808</v>
      </c>
      <c r="S18" s="62"/>
      <c r="T18" s="90" t="str">
        <f>IF(S19="","",IF(S19&lt;=$S$8,"УСПЕШНО","Прекорачење времена"))</f>
        <v>УСПЕШНО</v>
      </c>
      <c r="U18" s="92" t="str">
        <f t="shared" ref="U18" si="18">IF(OR(F20="",AF18="DISQ",AF18="VK"),"",IF(AND(T18="УСПЕШНО",V18="УСПЕШНО"),S19,""))</f>
        <v/>
      </c>
      <c r="V18" s="5" t="str">
        <f>IF(V20="","",IF(AND(V19=$Z$5),"УСПЕШНО",IF(AND(V19&lt;$Z$5),"Недостају све КТ")))</f>
        <v>Недостају све КТ</v>
      </c>
      <c r="W18" s="106">
        <f>IF(F18="","",IF(U18="",0,MIN($U$9:$U$66)/U18*100))</f>
        <v>0</v>
      </c>
      <c r="X18" s="95">
        <f t="shared" ref="X18" si="19">IF(F18="","",(SUM(H18:H20)))</f>
        <v>10</v>
      </c>
      <c r="Y18" s="95">
        <f>IF(F18="","",AH18+AI18+AJ18+AK18)</f>
        <v>40</v>
      </c>
      <c r="Z18" s="29">
        <v>6</v>
      </c>
      <c r="AA18" s="30"/>
      <c r="AB18" s="31">
        <v>1</v>
      </c>
      <c r="AC18" s="30">
        <v>2</v>
      </c>
      <c r="AD18" s="31">
        <v>0</v>
      </c>
      <c r="AE18" s="30"/>
      <c r="AF18" s="98"/>
      <c r="AG18" s="101"/>
      <c r="AH18" s="102">
        <f t="shared" ref="AH18" si="20">IF(Z19="",0,Z19)</f>
        <v>30</v>
      </c>
      <c r="AI18" s="76">
        <f t="shared" ref="AI18" si="21">IF(AB19="",0,AB19)</f>
        <v>10</v>
      </c>
      <c r="AJ18" s="76">
        <f t="shared" ref="AJ18:AK18" si="22">IF(AD19="",0,AD19)</f>
        <v>0</v>
      </c>
      <c r="AK18" s="76">
        <f t="shared" si="22"/>
        <v>0</v>
      </c>
    </row>
    <row r="19" spans="1:37" ht="14.4" customHeight="1" thickBot="1" x14ac:dyDescent="0.35">
      <c r="A19" s="137"/>
      <c r="B19" s="140"/>
      <c r="C19" s="143"/>
      <c r="D19" s="146"/>
      <c r="E19" s="146"/>
      <c r="F19" s="17" t="s">
        <v>141</v>
      </c>
      <c r="G19" s="47" t="s">
        <v>92</v>
      </c>
      <c r="H19" s="57">
        <f t="shared" si="1"/>
        <v>5</v>
      </c>
      <c r="I19" s="72">
        <v>233059</v>
      </c>
      <c r="J19" s="152"/>
      <c r="K19" s="152"/>
      <c r="L19" s="152"/>
      <c r="M19" s="131"/>
      <c r="N19" s="131"/>
      <c r="O19" s="131"/>
      <c r="P19" s="134"/>
      <c r="Q19" s="89"/>
      <c r="R19" s="89"/>
      <c r="S19" s="62">
        <f>IF(OR(Q18=0,R18=0),"",R18-Q18)</f>
        <v>17211</v>
      </c>
      <c r="T19" s="91"/>
      <c r="U19" s="93"/>
      <c r="V19" s="14">
        <v>11</v>
      </c>
      <c r="W19" s="107"/>
      <c r="X19" s="96"/>
      <c r="Y19" s="96"/>
      <c r="Z19" s="78">
        <f>IF(AND(Z18="",AA18=""),"",IF($AB$5&gt;=(Z18+AA18),(Z18*5)-(AA18*5),"Погрешан унос података"))</f>
        <v>30</v>
      </c>
      <c r="AA19" s="79"/>
      <c r="AB19" s="82">
        <f>IF(AND(AB18="",AC18=""),"",IF($AD$5=(AB18+AC18),(AB18*20)-(AC18*5),"Погрешан унос података"))</f>
        <v>10</v>
      </c>
      <c r="AC19" s="83"/>
      <c r="AD19" s="156">
        <f>IF(AD18="","",IF($AF$5&gt;=AD18,AD18*10,"Погрешан унос"))</f>
        <v>0</v>
      </c>
      <c r="AE19" s="86" t="str">
        <f>IF(AE18="","",AE18*-5)</f>
        <v/>
      </c>
      <c r="AF19" s="99"/>
      <c r="AG19" s="101"/>
      <c r="AH19" s="102"/>
      <c r="AI19" s="76"/>
      <c r="AJ19" s="76"/>
      <c r="AK19" s="76"/>
    </row>
    <row r="20" spans="1:37" s="10" customFormat="1" ht="15" customHeight="1" thickBot="1" x14ac:dyDescent="0.35">
      <c r="A20" s="138"/>
      <c r="B20" s="141"/>
      <c r="C20" s="144"/>
      <c r="D20" s="147"/>
      <c r="E20" s="159"/>
      <c r="F20" s="19" t="s">
        <v>142</v>
      </c>
      <c r="G20" s="48" t="s">
        <v>92</v>
      </c>
      <c r="H20" s="57">
        <f t="shared" si="1"/>
        <v>5</v>
      </c>
      <c r="I20" s="68">
        <v>2210860</v>
      </c>
      <c r="J20" s="153"/>
      <c r="K20" s="153"/>
      <c r="L20" s="153"/>
      <c r="M20" s="132"/>
      <c r="N20" s="132"/>
      <c r="O20" s="132"/>
      <c r="P20" s="135"/>
      <c r="Q20" s="87"/>
      <c r="R20" s="87"/>
      <c r="S20" s="63">
        <f>IF(S19="","",S19/86400)</f>
        <v>0.19920138888888889</v>
      </c>
      <c r="T20" s="64">
        <f>S20</f>
        <v>0.19920138888888889</v>
      </c>
      <c r="U20" s="94"/>
      <c r="V20" s="7">
        <f>IF(V19="","",V19*50)</f>
        <v>550</v>
      </c>
      <c r="W20" s="108"/>
      <c r="X20" s="97"/>
      <c r="Y20" s="97"/>
      <c r="Z20" s="80"/>
      <c r="AA20" s="81"/>
      <c r="AB20" s="84"/>
      <c r="AC20" s="85"/>
      <c r="AD20" s="157"/>
      <c r="AE20" s="87"/>
      <c r="AF20" s="100"/>
      <c r="AG20" s="101"/>
      <c r="AH20" s="103"/>
      <c r="AI20" s="77"/>
      <c r="AJ20" s="77"/>
      <c r="AK20" s="77"/>
    </row>
    <row r="21" spans="1:37" s="11" customFormat="1" ht="14.4" customHeight="1" thickBot="1" x14ac:dyDescent="0.35">
      <c r="A21" s="136" t="str">
        <f t="shared" ref="A21" si="23">IF(OR(B21="",B21="DNF",B21="DNS"),B21,IF(OR(C21="VK",C21="DISQ"),C21,IF(AG21&gt;1,AG21,RANK(C21,$C$9:$C$66,0))))</f>
        <v/>
      </c>
      <c r="B21" s="139" t="str">
        <f t="shared" ref="B21" si="24">IF(AND(F21="",F22="",F23=""),"",IF(J21="","DNS",IF(M21="","DNF",IF(OR(S22&gt;$S$8,AF21="DISQ"),"DISQ",V23+W21+X21+Y21))))</f>
        <v/>
      </c>
      <c r="C21" s="142" t="str">
        <f>IF(OR(AND(B21="DISQ",AF21="VK"),AF21="VK",F23=""),"VK",B21)</f>
        <v>VK</v>
      </c>
      <c r="D21" s="145"/>
      <c r="E21" s="145"/>
      <c r="F21" s="15"/>
      <c r="G21" s="46"/>
      <c r="H21" s="57">
        <f t="shared" si="1"/>
        <v>0</v>
      </c>
      <c r="I21" s="71"/>
      <c r="J21" s="151"/>
      <c r="K21" s="151"/>
      <c r="L21" s="151"/>
      <c r="M21" s="130"/>
      <c r="N21" s="130"/>
      <c r="O21" s="130"/>
      <c r="P21" s="133"/>
      <c r="Q21" s="88">
        <f>+(J21*3600)+(K21*60)+L21+P21</f>
        <v>0</v>
      </c>
      <c r="R21" s="88">
        <f>+(M21*3600)+(N21*60)+O21</f>
        <v>0</v>
      </c>
      <c r="S21" s="61"/>
      <c r="T21" s="90" t="str">
        <f>IF(S22="","",IF(S22&lt;=$S$8,"УСПЕШНО","Прекорачење времена"))</f>
        <v/>
      </c>
      <c r="U21" s="92" t="str">
        <f t="shared" ref="U21" si="25">IF(OR(F23="",AF21="DISQ",AF21="VK"),"",IF(AND(T21="УСПЕШНО",V21="УСПЕШНО"),S22,""))</f>
        <v/>
      </c>
      <c r="V21" s="5" t="str">
        <f>IF(V23="","",IF(AND(V22=$Z$5),"УСПЕШНО",IF(AND(V22&lt;$Z$5),"Недостају све КТ")))</f>
        <v/>
      </c>
      <c r="W21" s="106" t="str">
        <f>IF(F21="","",IF(U21="",0,MIN($U$9:$U$66)/U21*100))</f>
        <v/>
      </c>
      <c r="X21" s="95" t="str">
        <f t="shared" ref="X21" si="26">IF(F21="","",(SUM(H21:H23)))</f>
        <v/>
      </c>
      <c r="Y21" s="95" t="str">
        <f>IF(F21="","",AH21+AI21+AJ21+AK21)</f>
        <v/>
      </c>
      <c r="Z21" s="26"/>
      <c r="AA21" s="27"/>
      <c r="AB21" s="28"/>
      <c r="AC21" s="27"/>
      <c r="AD21" s="28"/>
      <c r="AE21" s="27"/>
      <c r="AF21" s="98"/>
      <c r="AG21" s="101"/>
      <c r="AH21" s="102">
        <f t="shared" ref="AH21" si="27">IF(Z22="",0,Z22)</f>
        <v>0</v>
      </c>
      <c r="AI21" s="76">
        <f t="shared" ref="AI21" si="28">IF(AB22="",0,AB22)</f>
        <v>0</v>
      </c>
      <c r="AJ21" s="76">
        <f t="shared" ref="AJ21:AK21" si="29">IF(AD22="",0,AD22)</f>
        <v>0</v>
      </c>
      <c r="AK21" s="76">
        <f t="shared" si="29"/>
        <v>0</v>
      </c>
    </row>
    <row r="22" spans="1:37" ht="14.4" customHeight="1" thickBot="1" x14ac:dyDescent="0.35">
      <c r="A22" s="137"/>
      <c r="B22" s="140"/>
      <c r="C22" s="143"/>
      <c r="D22" s="146"/>
      <c r="E22" s="146"/>
      <c r="F22" s="23"/>
      <c r="G22" s="47"/>
      <c r="H22" s="57">
        <f t="shared" si="1"/>
        <v>0</v>
      </c>
      <c r="I22" s="70"/>
      <c r="J22" s="152"/>
      <c r="K22" s="152"/>
      <c r="L22" s="152"/>
      <c r="M22" s="131"/>
      <c r="N22" s="131"/>
      <c r="O22" s="131"/>
      <c r="P22" s="134"/>
      <c r="Q22" s="89"/>
      <c r="R22" s="89"/>
      <c r="S22" s="62" t="str">
        <f>IF(OR(Q21=0,R21=0),"",R21-Q21)</f>
        <v/>
      </c>
      <c r="T22" s="91"/>
      <c r="U22" s="93"/>
      <c r="V22" s="14"/>
      <c r="W22" s="107"/>
      <c r="X22" s="96"/>
      <c r="Y22" s="96"/>
      <c r="Z22" s="78" t="str">
        <f>IF(AND(Z21="",AA21=""),"",IF($AB$5&gt;=(Z21+AA21),(Z21*5)-(AA21*5),"Погрешан унос података"))</f>
        <v/>
      </c>
      <c r="AA22" s="79"/>
      <c r="AB22" s="82" t="str">
        <f>IF(AND(AB21="",AC21=""),"",IF($AD$5=(AB21+AC21),(AB21*20)-(AC21*5),"Погрешан унос података"))</f>
        <v/>
      </c>
      <c r="AC22" s="83"/>
      <c r="AD22" s="156" t="str">
        <f>IF(AD21="","",IF($AF$5&gt;=AD21,AD21*10,"Погрешан унос"))</f>
        <v/>
      </c>
      <c r="AE22" s="86" t="str">
        <f>IF(AE21="","",AE21*-5)</f>
        <v/>
      </c>
      <c r="AF22" s="99"/>
      <c r="AG22" s="101"/>
      <c r="AH22" s="102"/>
      <c r="AI22" s="76"/>
      <c r="AJ22" s="76"/>
      <c r="AK22" s="76"/>
    </row>
    <row r="23" spans="1:37" s="10" customFormat="1" ht="15" customHeight="1" thickBot="1" x14ac:dyDescent="0.35">
      <c r="A23" s="138"/>
      <c r="B23" s="141"/>
      <c r="C23" s="144"/>
      <c r="D23" s="147"/>
      <c r="E23" s="159"/>
      <c r="F23" s="19"/>
      <c r="G23" s="48"/>
      <c r="H23" s="57">
        <f t="shared" si="1"/>
        <v>0</v>
      </c>
      <c r="I23" s="68"/>
      <c r="J23" s="153"/>
      <c r="K23" s="153"/>
      <c r="L23" s="153"/>
      <c r="M23" s="132"/>
      <c r="N23" s="132"/>
      <c r="O23" s="132"/>
      <c r="P23" s="135"/>
      <c r="Q23" s="87"/>
      <c r="R23" s="87"/>
      <c r="S23" s="63" t="str">
        <f>IF(S22="","",S22/86400)</f>
        <v/>
      </c>
      <c r="T23" s="64" t="str">
        <f>S23</f>
        <v/>
      </c>
      <c r="U23" s="94"/>
      <c r="V23" s="7" t="str">
        <f>IF(V22="","",V22*50)</f>
        <v/>
      </c>
      <c r="W23" s="108"/>
      <c r="X23" s="97"/>
      <c r="Y23" s="97"/>
      <c r="Z23" s="80"/>
      <c r="AA23" s="81"/>
      <c r="AB23" s="84"/>
      <c r="AC23" s="85"/>
      <c r="AD23" s="157"/>
      <c r="AE23" s="87"/>
      <c r="AF23" s="100"/>
      <c r="AG23" s="101"/>
      <c r="AH23" s="103"/>
      <c r="AI23" s="77"/>
      <c r="AJ23" s="77"/>
      <c r="AK23" s="77"/>
    </row>
    <row r="24" spans="1:37" s="11" customFormat="1" ht="14.4" customHeight="1" thickBot="1" x14ac:dyDescent="0.35">
      <c r="A24" s="136" t="str">
        <f t="shared" ref="A24" si="30">IF(OR(B24="",B24="DNF",B24="DNS"),B24,IF(OR(C24="VK",C24="DISQ"),C24,IF(AG24&gt;1,AG24,RANK(C24,$C$9:$C$66,0))))</f>
        <v/>
      </c>
      <c r="B24" s="139" t="str">
        <f t="shared" ref="B24" si="31">IF(AND(F24="",F25="",F26=""),"",IF(J24="","DNS",IF(M24="","DNF",IF(OR(S25&gt;$S$8,AF24="DISQ"),"DISQ",V26+W24+X24+Y24))))</f>
        <v/>
      </c>
      <c r="C24" s="142" t="str">
        <f>IF(OR(AND(B24="DISQ",AF24="VK"),AF24="VK",F26=""),"VK",B24)</f>
        <v>VK</v>
      </c>
      <c r="D24" s="145"/>
      <c r="E24" s="145"/>
      <c r="F24" s="15"/>
      <c r="G24" s="46"/>
      <c r="H24" s="57">
        <f t="shared" si="1"/>
        <v>0</v>
      </c>
      <c r="I24" s="71"/>
      <c r="J24" s="151"/>
      <c r="K24" s="151"/>
      <c r="L24" s="151"/>
      <c r="M24" s="130"/>
      <c r="N24" s="130"/>
      <c r="O24" s="130"/>
      <c r="P24" s="133"/>
      <c r="Q24" s="88">
        <f>+(J24*3600)+(K24*60)+L24+P24</f>
        <v>0</v>
      </c>
      <c r="R24" s="88">
        <f>+(M24*3600)+(N24*60)+O24</f>
        <v>0</v>
      </c>
      <c r="S24" s="61"/>
      <c r="T24" s="90" t="str">
        <f>IF(S25="","",IF(S25&lt;=$S$8,"УСПЕШНО","Прекорачење времена"))</f>
        <v/>
      </c>
      <c r="U24" s="92" t="str">
        <f t="shared" ref="U24" si="32">IF(OR(F26="",AF24="DISQ",AF24="VK"),"",IF(AND(T24="УСПЕШНО",V24="УСПЕШНО"),S25,""))</f>
        <v/>
      </c>
      <c r="V24" s="5" t="str">
        <f>IF(V26="","",IF(AND(V25=$Z$5),"УСПЕШНО",IF(AND(V25&lt;$Z$5),"Недостају све КТ")))</f>
        <v/>
      </c>
      <c r="W24" s="106" t="str">
        <f>IF(F24="","",IF(U24="",0,MIN($U$9:$U$66)/U24*100))</f>
        <v/>
      </c>
      <c r="X24" s="95" t="str">
        <f t="shared" ref="X24" si="33">IF(F24="","",(SUM(H24:H26)))</f>
        <v/>
      </c>
      <c r="Y24" s="95" t="str">
        <f>IF(F24="","",AH24+AI24+AJ24+AK24)</f>
        <v/>
      </c>
      <c r="Z24" s="26"/>
      <c r="AA24" s="27"/>
      <c r="AB24" s="28"/>
      <c r="AC24" s="27"/>
      <c r="AD24" s="28"/>
      <c r="AE24" s="27"/>
      <c r="AF24" s="98"/>
      <c r="AG24" s="101"/>
      <c r="AH24" s="102">
        <f t="shared" ref="AH24" si="34">IF(Z25="",0,Z25)</f>
        <v>0</v>
      </c>
      <c r="AI24" s="76">
        <f t="shared" ref="AI24" si="35">IF(AB25="",0,AB25)</f>
        <v>0</v>
      </c>
      <c r="AJ24" s="76">
        <f t="shared" ref="AJ24:AK24" si="36">IF(AD25="",0,AD25)</f>
        <v>0</v>
      </c>
      <c r="AK24" s="76">
        <f t="shared" si="36"/>
        <v>0</v>
      </c>
    </row>
    <row r="25" spans="1:37" ht="14.4" customHeight="1" thickBot="1" x14ac:dyDescent="0.35">
      <c r="A25" s="137"/>
      <c r="B25" s="140"/>
      <c r="C25" s="143"/>
      <c r="D25" s="146"/>
      <c r="E25" s="146"/>
      <c r="F25" s="23"/>
      <c r="G25" s="47"/>
      <c r="H25" s="57">
        <f t="shared" si="1"/>
        <v>0</v>
      </c>
      <c r="I25" s="70"/>
      <c r="J25" s="152"/>
      <c r="K25" s="152"/>
      <c r="L25" s="152"/>
      <c r="M25" s="131"/>
      <c r="N25" s="131"/>
      <c r="O25" s="131"/>
      <c r="P25" s="134"/>
      <c r="Q25" s="89"/>
      <c r="R25" s="89"/>
      <c r="S25" s="62" t="str">
        <f>IF(OR(Q24=0,R24=0),"",R24-Q24)</f>
        <v/>
      </c>
      <c r="T25" s="91"/>
      <c r="U25" s="93"/>
      <c r="V25" s="14"/>
      <c r="W25" s="107"/>
      <c r="X25" s="96"/>
      <c r="Y25" s="96"/>
      <c r="Z25" s="78" t="str">
        <f>IF(AND(Z24="",AA24=""),"",IF($AB$5&gt;=(Z24+AA24),(Z24*5)-(AA24*5),"Погрешан унос података"))</f>
        <v/>
      </c>
      <c r="AA25" s="79"/>
      <c r="AB25" s="82" t="str">
        <f>IF(AND(AB24="",AC24=""),"",IF($AD$5=(AB24+AC24),(AB24*20)-(AC24*5),"Погрешан унос података"))</f>
        <v/>
      </c>
      <c r="AC25" s="83"/>
      <c r="AD25" s="156" t="str">
        <f>IF(AD24="","",IF($AF$5&gt;=AD24,AD24*10,"Погрешан унос"))</f>
        <v/>
      </c>
      <c r="AE25" s="86" t="str">
        <f>IF(AE24="","",AE24*-5)</f>
        <v/>
      </c>
      <c r="AF25" s="99"/>
      <c r="AG25" s="101"/>
      <c r="AH25" s="102"/>
      <c r="AI25" s="76"/>
      <c r="AJ25" s="76"/>
      <c r="AK25" s="76"/>
    </row>
    <row r="26" spans="1:37" s="10" customFormat="1" ht="15" customHeight="1" thickBot="1" x14ac:dyDescent="0.35">
      <c r="A26" s="138"/>
      <c r="B26" s="141"/>
      <c r="C26" s="144"/>
      <c r="D26" s="147"/>
      <c r="E26" s="159"/>
      <c r="F26" s="19"/>
      <c r="G26" s="48"/>
      <c r="H26" s="57">
        <f t="shared" si="1"/>
        <v>0</v>
      </c>
      <c r="I26" s="68"/>
      <c r="J26" s="153"/>
      <c r="K26" s="153"/>
      <c r="L26" s="153"/>
      <c r="M26" s="132"/>
      <c r="N26" s="132"/>
      <c r="O26" s="132"/>
      <c r="P26" s="135"/>
      <c r="Q26" s="87"/>
      <c r="R26" s="87"/>
      <c r="S26" s="63" t="str">
        <f>IF(S25="","",S25/86400)</f>
        <v/>
      </c>
      <c r="T26" s="64" t="str">
        <f>S26</f>
        <v/>
      </c>
      <c r="U26" s="94"/>
      <c r="V26" s="7" t="str">
        <f>IF(V25="","",V25*50)</f>
        <v/>
      </c>
      <c r="W26" s="108"/>
      <c r="X26" s="97"/>
      <c r="Y26" s="97"/>
      <c r="Z26" s="80"/>
      <c r="AA26" s="81"/>
      <c r="AB26" s="84"/>
      <c r="AC26" s="85"/>
      <c r="AD26" s="157"/>
      <c r="AE26" s="87"/>
      <c r="AF26" s="100"/>
      <c r="AG26" s="101"/>
      <c r="AH26" s="103"/>
      <c r="AI26" s="77"/>
      <c r="AJ26" s="77"/>
      <c r="AK26" s="77"/>
    </row>
    <row r="27" spans="1:37" s="11" customFormat="1" ht="14.4" customHeight="1" thickBot="1" x14ac:dyDescent="0.35">
      <c r="A27" s="136" t="str">
        <f t="shared" ref="A27" si="37">IF(OR(B27="",B27="DNF",B27="DNS"),B27,IF(OR(C27="VK",C27="DISQ"),C27,IF(AG27&gt;1,AG27,RANK(C27,$C$9:$C$66,0))))</f>
        <v/>
      </c>
      <c r="B27" s="139" t="str">
        <f t="shared" ref="B27" si="38">IF(AND(F27="",F28="",F29=""),"",IF(J27="","DNS",IF(M27="","DNF",IF(OR(S28&gt;$S$8,AF27="DISQ"),"DISQ",V29+W27+X27+Y27))))</f>
        <v/>
      </c>
      <c r="C27" s="142" t="str">
        <f>IF(OR(AND(B27="DISQ",AF27="VK"),AF27="VK",F29=""),"VK",B27)</f>
        <v>VK</v>
      </c>
      <c r="D27" s="145"/>
      <c r="E27" s="145"/>
      <c r="F27" s="15"/>
      <c r="G27" s="46"/>
      <c r="H27" s="57">
        <f t="shared" si="1"/>
        <v>0</v>
      </c>
      <c r="I27" s="71"/>
      <c r="J27" s="151"/>
      <c r="K27" s="151"/>
      <c r="L27" s="151"/>
      <c r="M27" s="130"/>
      <c r="N27" s="130"/>
      <c r="O27" s="130"/>
      <c r="P27" s="133"/>
      <c r="Q27" s="88">
        <f>+(J27*3600)+(K27*60)+L27+P27</f>
        <v>0</v>
      </c>
      <c r="R27" s="88">
        <f>+(M27*3600)+(N27*60)+O27</f>
        <v>0</v>
      </c>
      <c r="S27" s="61"/>
      <c r="T27" s="90" t="str">
        <f>IF(S28="","",IF(S28&lt;=$S$8,"УСПЕШНО","Прекорачење времена"))</f>
        <v/>
      </c>
      <c r="U27" s="92" t="str">
        <f t="shared" ref="U27" si="39">IF(OR(F29="",AF27="DISQ",AF27="VK"),"",IF(AND(T27="УСПЕШНО",V27="УСПЕШНО"),S28,""))</f>
        <v/>
      </c>
      <c r="V27" s="5" t="str">
        <f>IF(V29="","",IF(AND(V28=$Z$5),"УСПЕШНО",IF(AND(V28&lt;$Z$5),"Недостају све КТ")))</f>
        <v/>
      </c>
      <c r="W27" s="106" t="str">
        <f>IF(F27="","",IF(U27="",0,MIN($U$9:$U$66)/U27*100))</f>
        <v/>
      </c>
      <c r="X27" s="95" t="str">
        <f t="shared" ref="X27" si="40">IF(F27="","",(SUM(H27:H29)))</f>
        <v/>
      </c>
      <c r="Y27" s="95" t="str">
        <f>IF(F27="","",AH27+AI27+AJ27+AK27)</f>
        <v/>
      </c>
      <c r="Z27" s="26"/>
      <c r="AA27" s="27"/>
      <c r="AB27" s="28"/>
      <c r="AC27" s="27"/>
      <c r="AD27" s="28"/>
      <c r="AE27" s="27"/>
      <c r="AF27" s="98"/>
      <c r="AG27" s="101"/>
      <c r="AH27" s="102">
        <f t="shared" ref="AH27" si="41">IF(Z28="",0,Z28)</f>
        <v>0</v>
      </c>
      <c r="AI27" s="76">
        <f t="shared" ref="AI27" si="42">IF(AB28="",0,AB28)</f>
        <v>0</v>
      </c>
      <c r="AJ27" s="76">
        <f t="shared" ref="AJ27:AK27" si="43">IF(AD28="",0,AD28)</f>
        <v>0</v>
      </c>
      <c r="AK27" s="76">
        <f t="shared" si="43"/>
        <v>0</v>
      </c>
    </row>
    <row r="28" spans="1:37" ht="14.4" customHeight="1" thickBot="1" x14ac:dyDescent="0.35">
      <c r="A28" s="137"/>
      <c r="B28" s="140"/>
      <c r="C28" s="143"/>
      <c r="D28" s="146"/>
      <c r="E28" s="146"/>
      <c r="F28" s="23"/>
      <c r="G28" s="47"/>
      <c r="H28" s="57">
        <f t="shared" si="1"/>
        <v>0</v>
      </c>
      <c r="I28" s="70"/>
      <c r="J28" s="152"/>
      <c r="K28" s="152"/>
      <c r="L28" s="152"/>
      <c r="M28" s="131"/>
      <c r="N28" s="131"/>
      <c r="O28" s="131"/>
      <c r="P28" s="134"/>
      <c r="Q28" s="89"/>
      <c r="R28" s="89"/>
      <c r="S28" s="62" t="str">
        <f>IF(OR(Q27=0,R27=0),"",R27-Q27)</f>
        <v/>
      </c>
      <c r="T28" s="91"/>
      <c r="U28" s="93"/>
      <c r="V28" s="14"/>
      <c r="W28" s="107"/>
      <c r="X28" s="96"/>
      <c r="Y28" s="96"/>
      <c r="Z28" s="78" t="str">
        <f>IF(AND(Z27="",AA27=""),"",IF($AB$5&gt;=(Z27+AA27),(Z27*5)-(AA27*5),"Погрешан унос података"))</f>
        <v/>
      </c>
      <c r="AA28" s="79"/>
      <c r="AB28" s="82" t="str">
        <f>IF(AND(AB27="",AC27=""),"",IF($AD$5=(AB27+AC27),(AB27*20)-(AC27*5),"Погрешан унос података"))</f>
        <v/>
      </c>
      <c r="AC28" s="83"/>
      <c r="AD28" s="156" t="str">
        <f>IF(AD27="","",IF($AF$5&gt;=AD27,AD27*10,"Погрешан унос"))</f>
        <v/>
      </c>
      <c r="AE28" s="86" t="str">
        <f>IF(AE27="","",AE27*-5)</f>
        <v/>
      </c>
      <c r="AF28" s="99"/>
      <c r="AG28" s="101"/>
      <c r="AH28" s="102"/>
      <c r="AI28" s="76"/>
      <c r="AJ28" s="76"/>
      <c r="AK28" s="76"/>
    </row>
    <row r="29" spans="1:37" s="10" customFormat="1" ht="15" customHeight="1" thickBot="1" x14ac:dyDescent="0.35">
      <c r="A29" s="138"/>
      <c r="B29" s="141"/>
      <c r="C29" s="144"/>
      <c r="D29" s="147"/>
      <c r="E29" s="159"/>
      <c r="F29" s="19"/>
      <c r="G29" s="48"/>
      <c r="H29" s="57">
        <f t="shared" si="1"/>
        <v>0</v>
      </c>
      <c r="I29" s="68"/>
      <c r="J29" s="153"/>
      <c r="K29" s="153"/>
      <c r="L29" s="153"/>
      <c r="M29" s="132"/>
      <c r="N29" s="132"/>
      <c r="O29" s="132"/>
      <c r="P29" s="135"/>
      <c r="Q29" s="87"/>
      <c r="R29" s="87"/>
      <c r="S29" s="63" t="str">
        <f>IF(S28="","",S28/86400)</f>
        <v/>
      </c>
      <c r="T29" s="64" t="str">
        <f>S29</f>
        <v/>
      </c>
      <c r="U29" s="94"/>
      <c r="V29" s="7" t="str">
        <f>IF(V28="","",V28*50)</f>
        <v/>
      </c>
      <c r="W29" s="108"/>
      <c r="X29" s="97"/>
      <c r="Y29" s="97"/>
      <c r="Z29" s="80"/>
      <c r="AA29" s="81"/>
      <c r="AB29" s="84"/>
      <c r="AC29" s="85"/>
      <c r="AD29" s="157"/>
      <c r="AE29" s="87"/>
      <c r="AF29" s="100"/>
      <c r="AG29" s="101"/>
      <c r="AH29" s="103"/>
      <c r="AI29" s="77"/>
      <c r="AJ29" s="77"/>
      <c r="AK29" s="77"/>
    </row>
    <row r="30" spans="1:37" s="11" customFormat="1" ht="14.4" customHeight="1" thickBot="1" x14ac:dyDescent="0.35">
      <c r="A30" s="136" t="str">
        <f t="shared" ref="A30" si="44">IF(OR(B30="",B30="DNF",B30="DNS"),B30,IF(OR(C30="VK",C30="DISQ"),C30,IF(AG30&gt;1,AG30,RANK(C30,$C$9:$C$66,0))))</f>
        <v/>
      </c>
      <c r="B30" s="139" t="str">
        <f t="shared" ref="B30" si="45">IF(AND(F30="",F31="",F32=""),"",IF(J30="","DNS",IF(M30="","DNF",IF(OR(S31&gt;$S$8,AF30="DISQ"),"DISQ",V32+W30+X30+Y30))))</f>
        <v/>
      </c>
      <c r="C30" s="142" t="str">
        <f>IF(OR(AND(B30="DISQ",AF30="VK"),AF30="VK",F32=""),"VK",B30)</f>
        <v>VK</v>
      </c>
      <c r="D30" s="145"/>
      <c r="E30" s="145"/>
      <c r="F30" s="15"/>
      <c r="G30" s="46"/>
      <c r="H30" s="57">
        <f t="shared" si="1"/>
        <v>0</v>
      </c>
      <c r="I30" s="71"/>
      <c r="J30" s="151"/>
      <c r="K30" s="151"/>
      <c r="L30" s="151"/>
      <c r="M30" s="130"/>
      <c r="N30" s="130"/>
      <c r="O30" s="130"/>
      <c r="P30" s="133"/>
      <c r="Q30" s="88">
        <f>+(J30*3600)+(K30*60)+L30+P30</f>
        <v>0</v>
      </c>
      <c r="R30" s="88">
        <f>+(M30*3600)+(N30*60)+O30</f>
        <v>0</v>
      </c>
      <c r="S30" s="61"/>
      <c r="T30" s="90" t="str">
        <f t="shared" ref="T30" si="46">IF(S31="","",IF(S31&lt;=$S$8,"УСПЕШНО","Прекорачење времена"))</f>
        <v/>
      </c>
      <c r="U30" s="92" t="str">
        <f t="shared" ref="U30:U66" si="47">IF(OR(F32="",AF30="DISQ",AF30="VK"),"",IF(AND(T30="УСПЕШНО",V30="УСПЕШНО"),S31,""))</f>
        <v/>
      </c>
      <c r="V30" s="5" t="str">
        <f>IF(V32="","",IF(AND(V31=$Z$5),"УСПЕШНО",IF(AND(V31&lt;$Z$5),"Недостају све КТ")))</f>
        <v/>
      </c>
      <c r="W30" s="106" t="str">
        <f>IF(F30="","",IF(U30="",0,MIN($U$9:$U$66)/U30*100))</f>
        <v/>
      </c>
      <c r="X30" s="95" t="str">
        <f t="shared" ref="X30" si="48">IF(F30="","",(SUM(H30:H32)))</f>
        <v/>
      </c>
      <c r="Y30" s="95" t="str">
        <f>IF(F30="","",AH30+AI30+AJ30+AK30)</f>
        <v/>
      </c>
      <c r="Z30" s="26"/>
      <c r="AA30" s="27"/>
      <c r="AB30" s="28"/>
      <c r="AC30" s="27"/>
      <c r="AD30" s="28"/>
      <c r="AE30" s="27"/>
      <c r="AF30" s="98"/>
      <c r="AG30" s="101"/>
      <c r="AH30" s="102">
        <f t="shared" ref="AH30" si="49">IF(Z31="",0,Z31)</f>
        <v>0</v>
      </c>
      <c r="AI30" s="76">
        <f t="shared" ref="AI30" si="50">IF(AB31="",0,AB31)</f>
        <v>0</v>
      </c>
      <c r="AJ30" s="76">
        <f t="shared" ref="AJ30:AK30" si="51">IF(AD31="",0,AD31)</f>
        <v>0</v>
      </c>
      <c r="AK30" s="76">
        <f t="shared" si="51"/>
        <v>0</v>
      </c>
    </row>
    <row r="31" spans="1:37" ht="14.4" customHeight="1" thickBot="1" x14ac:dyDescent="0.35">
      <c r="A31" s="137"/>
      <c r="B31" s="140"/>
      <c r="C31" s="143"/>
      <c r="D31" s="146"/>
      <c r="E31" s="146"/>
      <c r="F31" s="23"/>
      <c r="G31" s="47"/>
      <c r="H31" s="57">
        <f t="shared" si="1"/>
        <v>0</v>
      </c>
      <c r="I31" s="70"/>
      <c r="J31" s="152"/>
      <c r="K31" s="152"/>
      <c r="L31" s="152"/>
      <c r="M31" s="131"/>
      <c r="N31" s="131"/>
      <c r="O31" s="131"/>
      <c r="P31" s="134"/>
      <c r="Q31" s="89"/>
      <c r="R31" s="89"/>
      <c r="S31" s="62" t="str">
        <f>IF(OR(Q30=0,R30=0),"",R30-Q30)</f>
        <v/>
      </c>
      <c r="T31" s="91"/>
      <c r="U31" s="93"/>
      <c r="V31" s="14"/>
      <c r="W31" s="107"/>
      <c r="X31" s="96"/>
      <c r="Y31" s="96"/>
      <c r="Z31" s="78" t="str">
        <f>IF(AND(Z30="",AA30=""),"",IF($AB$5&gt;=(Z30+AA30),(Z30*5)-(AA30*5),"Погрешан унос података"))</f>
        <v/>
      </c>
      <c r="AA31" s="79"/>
      <c r="AB31" s="82" t="str">
        <f>IF(AND(AB30="",AC30=""),"",IF($AD$5=(AB30+AC30),(AB30*20)-(AC30*5),"Погрешан унос података"))</f>
        <v/>
      </c>
      <c r="AC31" s="83"/>
      <c r="AD31" s="156" t="str">
        <f>IF(AD30="","",IF($AF$5&gt;=AD30,AD30*10,"Погрешан унос"))</f>
        <v/>
      </c>
      <c r="AE31" s="86" t="str">
        <f>IF(AE30="","",AE30*-5)</f>
        <v/>
      </c>
      <c r="AF31" s="99"/>
      <c r="AG31" s="101"/>
      <c r="AH31" s="102"/>
      <c r="AI31" s="76"/>
      <c r="AJ31" s="76"/>
      <c r="AK31" s="76"/>
    </row>
    <row r="32" spans="1:37" s="10" customFormat="1" ht="15" customHeight="1" thickBot="1" x14ac:dyDescent="0.35">
      <c r="A32" s="138"/>
      <c r="B32" s="141"/>
      <c r="C32" s="144"/>
      <c r="D32" s="147"/>
      <c r="E32" s="159"/>
      <c r="F32" s="19"/>
      <c r="G32" s="48"/>
      <c r="H32" s="57">
        <f t="shared" si="1"/>
        <v>0</v>
      </c>
      <c r="I32" s="68"/>
      <c r="J32" s="153"/>
      <c r="K32" s="153"/>
      <c r="L32" s="153"/>
      <c r="M32" s="132"/>
      <c r="N32" s="132"/>
      <c r="O32" s="132"/>
      <c r="P32" s="135"/>
      <c r="Q32" s="87"/>
      <c r="R32" s="87"/>
      <c r="S32" s="63" t="str">
        <f>IF(S31="","",S31/86400)</f>
        <v/>
      </c>
      <c r="T32" s="64" t="str">
        <f t="shared" ref="T32" si="52">S32</f>
        <v/>
      </c>
      <c r="U32" s="94"/>
      <c r="V32" s="7" t="str">
        <f>IF(V31="","",V31*50)</f>
        <v/>
      </c>
      <c r="W32" s="108"/>
      <c r="X32" s="97"/>
      <c r="Y32" s="97"/>
      <c r="Z32" s="80"/>
      <c r="AA32" s="81"/>
      <c r="AB32" s="84"/>
      <c r="AC32" s="85"/>
      <c r="AD32" s="157"/>
      <c r="AE32" s="87"/>
      <c r="AF32" s="100"/>
      <c r="AG32" s="101"/>
      <c r="AH32" s="103"/>
      <c r="AI32" s="77"/>
      <c r="AJ32" s="77"/>
      <c r="AK32" s="77"/>
    </row>
    <row r="33" spans="1:37" s="11" customFormat="1" ht="14.4" customHeight="1" thickBot="1" x14ac:dyDescent="0.35">
      <c r="A33" s="136" t="str">
        <f t="shared" ref="A33" si="53">IF(OR(B33="",B33="DNF",B33="DNS"),B33,IF(OR(C33="VK",C33="DISQ"),C33,IF(AG33&gt;1,AG33,RANK(C33,$C$9:$C$66,0))))</f>
        <v/>
      </c>
      <c r="B33" s="139" t="str">
        <f>IF(AND(F33="",F34="",F35=""),"",IF(J33="","DNS",IF(M33="","DNF",IF(OR(S34&gt;$S$8,AF33="DISQ"),"DISQ",V35+W33+X33+Y33))))</f>
        <v/>
      </c>
      <c r="C33" s="142" t="str">
        <f>IF(OR(AND(B33="DISQ",AF33="VK"),AF33="VK",F35=""),"VK",B33)</f>
        <v>VK</v>
      </c>
      <c r="D33" s="145"/>
      <c r="E33" s="145"/>
      <c r="F33" s="15"/>
      <c r="G33" s="46"/>
      <c r="H33" s="57">
        <f t="shared" si="1"/>
        <v>0</v>
      </c>
      <c r="I33" s="71"/>
      <c r="J33" s="151"/>
      <c r="K33" s="151"/>
      <c r="L33" s="151"/>
      <c r="M33" s="130"/>
      <c r="N33" s="130"/>
      <c r="O33" s="130"/>
      <c r="P33" s="133"/>
      <c r="Q33" s="88">
        <f>+(J33*3600)+(K33*60)+L33+P33</f>
        <v>0</v>
      </c>
      <c r="R33" s="88">
        <f>+(M33*3600)+(N33*60)+O33</f>
        <v>0</v>
      </c>
      <c r="S33" s="61"/>
      <c r="T33" s="90" t="str">
        <f t="shared" ref="T33" si="54">IF(S34="","",IF(S34&lt;=$S$8,"УСПЕШНО","Прекорачење времена"))</f>
        <v/>
      </c>
      <c r="U33" s="92" t="str">
        <f t="shared" si="47"/>
        <v/>
      </c>
      <c r="V33" s="5" t="str">
        <f>IF(V35="","",IF(AND(V34=$Z$5),"УСПЕШНО",IF(AND(V34&lt;$Z$5),"Недостају све КТ")))</f>
        <v/>
      </c>
      <c r="W33" s="106" t="str">
        <f>IF(F33="","",IF(U33="",0,MIN($U$9:$U$66)/U33*100))</f>
        <v/>
      </c>
      <c r="X33" s="95" t="str">
        <f t="shared" ref="X33" si="55">IF(F33="","",(SUM(H33:H35)))</f>
        <v/>
      </c>
      <c r="Y33" s="95" t="str">
        <f>IF(F33="","",AH33+AI33+AJ33+AK33)</f>
        <v/>
      </c>
      <c r="Z33" s="26"/>
      <c r="AA33" s="27"/>
      <c r="AB33" s="28"/>
      <c r="AC33" s="27"/>
      <c r="AD33" s="28"/>
      <c r="AE33" s="27"/>
      <c r="AF33" s="98"/>
      <c r="AG33" s="101"/>
      <c r="AH33" s="102">
        <f t="shared" ref="AH33" si="56">IF(Z34="",0,Z34)</f>
        <v>0</v>
      </c>
      <c r="AI33" s="76">
        <f t="shared" ref="AI33" si="57">IF(AB34="",0,AB34)</f>
        <v>0</v>
      </c>
      <c r="AJ33" s="76">
        <f t="shared" ref="AJ33:AK33" si="58">IF(AD34="",0,AD34)</f>
        <v>0</v>
      </c>
      <c r="AK33" s="76">
        <f t="shared" si="58"/>
        <v>0</v>
      </c>
    </row>
    <row r="34" spans="1:37" ht="14.4" customHeight="1" thickBot="1" x14ac:dyDescent="0.35">
      <c r="A34" s="137"/>
      <c r="B34" s="140"/>
      <c r="C34" s="143"/>
      <c r="D34" s="146"/>
      <c r="E34" s="146"/>
      <c r="F34" s="23"/>
      <c r="G34" s="47"/>
      <c r="H34" s="57">
        <f t="shared" si="1"/>
        <v>0</v>
      </c>
      <c r="I34" s="70"/>
      <c r="J34" s="152"/>
      <c r="K34" s="152"/>
      <c r="L34" s="152"/>
      <c r="M34" s="131"/>
      <c r="N34" s="131"/>
      <c r="O34" s="131"/>
      <c r="P34" s="134"/>
      <c r="Q34" s="89"/>
      <c r="R34" s="89"/>
      <c r="S34" s="62" t="str">
        <f>IF(OR(Q33=0,R33=0),"",R33-Q33)</f>
        <v/>
      </c>
      <c r="T34" s="91"/>
      <c r="U34" s="93"/>
      <c r="V34" s="14"/>
      <c r="W34" s="107"/>
      <c r="X34" s="96"/>
      <c r="Y34" s="96"/>
      <c r="Z34" s="78" t="str">
        <f>IF(AND(Z33="",AA33=""),"",IF($AB$5&gt;=(Z33+AA33),(Z33*5)-(AA33*5),"Погрешан унос података"))</f>
        <v/>
      </c>
      <c r="AA34" s="79"/>
      <c r="AB34" s="82" t="str">
        <f>IF(AND(AB33="",AC33=""),"",IF($AD$5=(AB33+AC33),(AB33*20)-(AC33*5),"Погрешан унос података"))</f>
        <v/>
      </c>
      <c r="AC34" s="83"/>
      <c r="AD34" s="156" t="str">
        <f>IF(AD33="","",IF($AF$5&gt;=AD33,AD33*10,"Погрешан унос"))</f>
        <v/>
      </c>
      <c r="AE34" s="86" t="str">
        <f>IF(AE33="","",AE33*-5)</f>
        <v/>
      </c>
      <c r="AF34" s="99"/>
      <c r="AG34" s="101"/>
      <c r="AH34" s="102"/>
      <c r="AI34" s="76"/>
      <c r="AJ34" s="76"/>
      <c r="AK34" s="76"/>
    </row>
    <row r="35" spans="1:37" s="10" customFormat="1" ht="15" customHeight="1" thickBot="1" x14ac:dyDescent="0.35">
      <c r="A35" s="138"/>
      <c r="B35" s="141"/>
      <c r="C35" s="144"/>
      <c r="D35" s="147"/>
      <c r="E35" s="159"/>
      <c r="F35" s="19"/>
      <c r="G35" s="48"/>
      <c r="H35" s="57">
        <f t="shared" si="1"/>
        <v>0</v>
      </c>
      <c r="I35" s="68"/>
      <c r="J35" s="153"/>
      <c r="K35" s="153"/>
      <c r="L35" s="153"/>
      <c r="M35" s="132"/>
      <c r="N35" s="132"/>
      <c r="O35" s="132"/>
      <c r="P35" s="135"/>
      <c r="Q35" s="87"/>
      <c r="R35" s="87"/>
      <c r="S35" s="63" t="str">
        <f>IF(S34="","",S34/86400)</f>
        <v/>
      </c>
      <c r="T35" s="64" t="str">
        <f t="shared" ref="T35" si="59">S35</f>
        <v/>
      </c>
      <c r="U35" s="94"/>
      <c r="V35" s="7" t="str">
        <f>IF(V34="","",V34*50)</f>
        <v/>
      </c>
      <c r="W35" s="108"/>
      <c r="X35" s="97"/>
      <c r="Y35" s="97"/>
      <c r="Z35" s="80"/>
      <c r="AA35" s="81"/>
      <c r="AB35" s="84"/>
      <c r="AC35" s="85"/>
      <c r="AD35" s="157"/>
      <c r="AE35" s="87"/>
      <c r="AF35" s="100"/>
      <c r="AG35" s="101"/>
      <c r="AH35" s="103"/>
      <c r="AI35" s="77"/>
      <c r="AJ35" s="77"/>
      <c r="AK35" s="77"/>
    </row>
    <row r="36" spans="1:37" s="11" customFormat="1" ht="14.4" customHeight="1" thickBot="1" x14ac:dyDescent="0.35">
      <c r="A36" s="136" t="str">
        <f t="shared" ref="A36" si="60">IF(OR(B36="",B36="DNF",B36="DNS"),B36,IF(OR(C36="VK",C36="DISQ"),C36,IF(AG36&gt;1,AG36,RANK(C36,$C$9:$C$66,0))))</f>
        <v/>
      </c>
      <c r="B36" s="139" t="str">
        <f t="shared" ref="B36" si="61">IF(AND(F36="",F37="",F38=""),"",IF(J36="","DNS",IF(M36="","DNF",IF(OR(S37&gt;$S$8,AF36="DISQ"),"DISQ",V38+W36+X36+Y36))))</f>
        <v/>
      </c>
      <c r="C36" s="142" t="str">
        <f>IF(OR(AND(B36="DISQ",AF36="VK"),AF36="VK",F38=""),"VK",B36)</f>
        <v>VK</v>
      </c>
      <c r="D36" s="145"/>
      <c r="E36" s="145"/>
      <c r="F36" s="15"/>
      <c r="G36" s="46"/>
      <c r="H36" s="57">
        <f t="shared" si="1"/>
        <v>0</v>
      </c>
      <c r="I36" s="16"/>
      <c r="J36" s="151"/>
      <c r="K36" s="151"/>
      <c r="L36" s="151"/>
      <c r="M36" s="130"/>
      <c r="N36" s="130"/>
      <c r="O36" s="130"/>
      <c r="P36" s="133"/>
      <c r="Q36" s="88">
        <f>+(J36*3600)+(K36*60)+L36+P36</f>
        <v>0</v>
      </c>
      <c r="R36" s="88">
        <f>+(M36*3600)+(N36*60)+O36</f>
        <v>0</v>
      </c>
      <c r="S36" s="61"/>
      <c r="T36" s="90" t="str">
        <f t="shared" ref="T36" si="62">IF(S37="","",IF(S37&lt;=$S$8,"УСПЕШНО","Прекорачење времена"))</f>
        <v/>
      </c>
      <c r="U36" s="92" t="str">
        <f t="shared" si="47"/>
        <v/>
      </c>
      <c r="V36" s="5" t="str">
        <f>IF(V38="","",IF(AND(V37=$Z$5),"УСПЕШНО",IF(AND(V37&lt;$Z$5),"Недостају све КТ")))</f>
        <v/>
      </c>
      <c r="W36" s="106" t="str">
        <f>IF(F36="","",IF(U36="",0,MIN($U$9:$U$66)/U36*100))</f>
        <v/>
      </c>
      <c r="X36" s="95" t="str">
        <f t="shared" ref="X36" si="63">IF(F36="","",(SUM(H36:H38)))</f>
        <v/>
      </c>
      <c r="Y36" s="95" t="str">
        <f>IF(F36="","",AH36+AI36+AJ36+AK36)</f>
        <v/>
      </c>
      <c r="Z36" s="26"/>
      <c r="AA36" s="27"/>
      <c r="AB36" s="28"/>
      <c r="AC36" s="27"/>
      <c r="AD36" s="28"/>
      <c r="AE36" s="27"/>
      <c r="AF36" s="98"/>
      <c r="AG36" s="101"/>
      <c r="AH36" s="102">
        <f t="shared" ref="AH36" si="64">IF(Z37="",0,Z37)</f>
        <v>0</v>
      </c>
      <c r="AI36" s="76">
        <f t="shared" ref="AI36" si="65">IF(AB37="",0,AB37)</f>
        <v>0</v>
      </c>
      <c r="AJ36" s="76">
        <f t="shared" ref="AJ36:AK36" si="66">IF(AD37="",0,AD37)</f>
        <v>0</v>
      </c>
      <c r="AK36" s="76">
        <f t="shared" si="66"/>
        <v>0</v>
      </c>
    </row>
    <row r="37" spans="1:37" ht="14.4" customHeight="1" thickBot="1" x14ac:dyDescent="0.35">
      <c r="A37" s="137"/>
      <c r="B37" s="140"/>
      <c r="C37" s="143"/>
      <c r="D37" s="146"/>
      <c r="E37" s="146"/>
      <c r="F37" s="23"/>
      <c r="G37" s="47"/>
      <c r="H37" s="57">
        <f t="shared" si="1"/>
        <v>0</v>
      </c>
      <c r="I37" s="24"/>
      <c r="J37" s="152"/>
      <c r="K37" s="152"/>
      <c r="L37" s="152"/>
      <c r="M37" s="131"/>
      <c r="N37" s="131"/>
      <c r="O37" s="131"/>
      <c r="P37" s="134"/>
      <c r="Q37" s="89"/>
      <c r="R37" s="89"/>
      <c r="S37" s="62" t="str">
        <f>IF(OR(Q36=0,R36=0),"",R36-Q36)</f>
        <v/>
      </c>
      <c r="T37" s="91"/>
      <c r="U37" s="93"/>
      <c r="V37" s="14"/>
      <c r="W37" s="107"/>
      <c r="X37" s="96"/>
      <c r="Y37" s="96"/>
      <c r="Z37" s="78" t="str">
        <f>IF(AND(Z36="",AA36=""),"",IF($AB$5&gt;=(Z36+AA36),(Z36*5)-(AA36*5),"Погрешан унос података"))</f>
        <v/>
      </c>
      <c r="AA37" s="79"/>
      <c r="AB37" s="82" t="str">
        <f>IF(AND(AB36="",AC36=""),"",IF($AD$5=(AB36+AC36),(AB36*20)-(AC36*5),"Погрешан унос података"))</f>
        <v/>
      </c>
      <c r="AC37" s="83"/>
      <c r="AD37" s="156" t="str">
        <f>IF(AD36="","",IF($AF$5&gt;=AD36,AD36*10,"Погрешан унос"))</f>
        <v/>
      </c>
      <c r="AE37" s="86" t="str">
        <f>IF(AE36="","",AE36*-5)</f>
        <v/>
      </c>
      <c r="AF37" s="99"/>
      <c r="AG37" s="101"/>
      <c r="AH37" s="102"/>
      <c r="AI37" s="76"/>
      <c r="AJ37" s="76"/>
      <c r="AK37" s="76"/>
    </row>
    <row r="38" spans="1:37" s="10" customFormat="1" ht="15" customHeight="1" thickBot="1" x14ac:dyDescent="0.35">
      <c r="A38" s="138"/>
      <c r="B38" s="141"/>
      <c r="C38" s="144"/>
      <c r="D38" s="147"/>
      <c r="E38" s="159"/>
      <c r="F38" s="19"/>
      <c r="G38" s="48"/>
      <c r="H38" s="57">
        <f t="shared" si="1"/>
        <v>0</v>
      </c>
      <c r="I38" s="20"/>
      <c r="J38" s="153"/>
      <c r="K38" s="153"/>
      <c r="L38" s="153"/>
      <c r="M38" s="132"/>
      <c r="N38" s="132"/>
      <c r="O38" s="132"/>
      <c r="P38" s="135"/>
      <c r="Q38" s="87"/>
      <c r="R38" s="87"/>
      <c r="S38" s="63" t="str">
        <f>IF(S37="","",S37/86400)</f>
        <v/>
      </c>
      <c r="T38" s="64" t="str">
        <f t="shared" ref="T38" si="67">S38</f>
        <v/>
      </c>
      <c r="U38" s="94"/>
      <c r="V38" s="7" t="str">
        <f>IF(V37="","",V37*50)</f>
        <v/>
      </c>
      <c r="W38" s="108"/>
      <c r="X38" s="97"/>
      <c r="Y38" s="97"/>
      <c r="Z38" s="80"/>
      <c r="AA38" s="81"/>
      <c r="AB38" s="84"/>
      <c r="AC38" s="85"/>
      <c r="AD38" s="157"/>
      <c r="AE38" s="87"/>
      <c r="AF38" s="100"/>
      <c r="AG38" s="101"/>
      <c r="AH38" s="103"/>
      <c r="AI38" s="77"/>
      <c r="AJ38" s="77"/>
      <c r="AK38" s="77"/>
    </row>
    <row r="39" spans="1:37" s="11" customFormat="1" ht="14.4" customHeight="1" thickBot="1" x14ac:dyDescent="0.35">
      <c r="A39" s="136" t="str">
        <f t="shared" ref="A39" si="68">IF(OR(B39="",B39="DNF",B39="DNS"),B39,IF(OR(C39="VK",C39="DISQ"),C39,IF(AG39&gt;1,AG39,RANK(C39,$C$9:$C$66,0))))</f>
        <v/>
      </c>
      <c r="B39" s="139" t="str">
        <f t="shared" ref="B39" si="69">IF(AND(F39="",F40="",F41=""),"",IF(J39="","DNS",IF(M39="","DNF",IF(OR(S40&gt;$S$8,AF39="DISQ"),"DISQ",V41+W39+X39+Y39))))</f>
        <v/>
      </c>
      <c r="C39" s="142" t="str">
        <f>IF(OR(AND(B39="DISQ",AF39="VK"),AF39="VK",F41=""),"VK",B39)</f>
        <v>VK</v>
      </c>
      <c r="D39" s="145"/>
      <c r="E39" s="145"/>
      <c r="F39" s="15"/>
      <c r="G39" s="46"/>
      <c r="H39" s="57">
        <f t="shared" si="1"/>
        <v>0</v>
      </c>
      <c r="I39" s="16"/>
      <c r="J39" s="151"/>
      <c r="K39" s="151"/>
      <c r="L39" s="151"/>
      <c r="M39" s="130"/>
      <c r="N39" s="130"/>
      <c r="O39" s="130"/>
      <c r="P39" s="133"/>
      <c r="Q39" s="88">
        <f>+(J39*3600)+(K39*60)+L39+P39</f>
        <v>0</v>
      </c>
      <c r="R39" s="88">
        <f>+(M39*3600)+(N39*60)+O39</f>
        <v>0</v>
      </c>
      <c r="S39" s="61"/>
      <c r="T39" s="90" t="str">
        <f t="shared" ref="T39" si="70">IF(S40="","",IF(S40&lt;=$S$8,"УСПЕШНО","Прекорачење времена"))</f>
        <v/>
      </c>
      <c r="U39" s="92" t="str">
        <f t="shared" si="47"/>
        <v/>
      </c>
      <c r="V39" s="5" t="str">
        <f>IF(V41="","",IF(AND(V40=$Z$5),"УСПЕШНО",IF(AND(V40&lt;$Z$5),"Недостају све КТ")))</f>
        <v/>
      </c>
      <c r="W39" s="106" t="str">
        <f>IF(F39="","",IF(U39="",0,MIN($U$9:$U$66)/U39*100))</f>
        <v/>
      </c>
      <c r="X39" s="95" t="str">
        <f t="shared" ref="X39" si="71">IF(F39="","",(SUM(H39:H41)))</f>
        <v/>
      </c>
      <c r="Y39" s="95" t="str">
        <f>IF(F39="","",AH39+AI39+AJ39+AK39)</f>
        <v/>
      </c>
      <c r="Z39" s="26"/>
      <c r="AA39" s="27"/>
      <c r="AB39" s="28"/>
      <c r="AC39" s="27"/>
      <c r="AD39" s="28"/>
      <c r="AE39" s="27"/>
      <c r="AF39" s="98"/>
      <c r="AG39" s="101"/>
      <c r="AH39" s="102">
        <f t="shared" ref="AH39" si="72">IF(Z40="",0,Z40)</f>
        <v>0</v>
      </c>
      <c r="AI39" s="76">
        <f t="shared" ref="AI39" si="73">IF(AB40="",0,AB40)</f>
        <v>0</v>
      </c>
      <c r="AJ39" s="76">
        <f t="shared" ref="AJ39:AK39" si="74">IF(AD40="",0,AD40)</f>
        <v>0</v>
      </c>
      <c r="AK39" s="76">
        <f t="shared" si="74"/>
        <v>0</v>
      </c>
    </row>
    <row r="40" spans="1:37" ht="14.4" customHeight="1" thickBot="1" x14ac:dyDescent="0.35">
      <c r="A40" s="137"/>
      <c r="B40" s="140"/>
      <c r="C40" s="143"/>
      <c r="D40" s="146"/>
      <c r="E40" s="146"/>
      <c r="F40" s="23"/>
      <c r="G40" s="47"/>
      <c r="H40" s="57">
        <f t="shared" si="1"/>
        <v>0</v>
      </c>
      <c r="I40" s="24"/>
      <c r="J40" s="152"/>
      <c r="K40" s="152"/>
      <c r="L40" s="152"/>
      <c r="M40" s="131"/>
      <c r="N40" s="131"/>
      <c r="O40" s="131"/>
      <c r="P40" s="134"/>
      <c r="Q40" s="89"/>
      <c r="R40" s="89"/>
      <c r="S40" s="62" t="str">
        <f>IF(OR(Q39=0,R39=0),"",R39-Q39)</f>
        <v/>
      </c>
      <c r="T40" s="91"/>
      <c r="U40" s="93"/>
      <c r="V40" s="14"/>
      <c r="W40" s="107"/>
      <c r="X40" s="96"/>
      <c r="Y40" s="96"/>
      <c r="Z40" s="78" t="str">
        <f>IF(AND(Z39="",AA39=""),"",IF($AB$5&gt;=(Z39+AA39),(Z39*5)-(AA39*5),"Погрешан унос података"))</f>
        <v/>
      </c>
      <c r="AA40" s="79"/>
      <c r="AB40" s="82" t="str">
        <f>IF(AND(AB39="",AC39=""),"",IF($AD$5=(AB39+AC39),(AB39*20)-(AC39*5),"Погрешан унос података"))</f>
        <v/>
      </c>
      <c r="AC40" s="83"/>
      <c r="AD40" s="156" t="str">
        <f>IF(AD39="","",IF($AF$5&gt;=AD39,AD39*10,"Погрешан унос"))</f>
        <v/>
      </c>
      <c r="AE40" s="86" t="str">
        <f>IF(AE39="","",AE39*-5)</f>
        <v/>
      </c>
      <c r="AF40" s="99"/>
      <c r="AG40" s="101"/>
      <c r="AH40" s="102"/>
      <c r="AI40" s="76"/>
      <c r="AJ40" s="76"/>
      <c r="AK40" s="76"/>
    </row>
    <row r="41" spans="1:37" s="10" customFormat="1" ht="15" customHeight="1" thickBot="1" x14ac:dyDescent="0.35">
      <c r="A41" s="138"/>
      <c r="B41" s="141"/>
      <c r="C41" s="144"/>
      <c r="D41" s="159"/>
      <c r="E41" s="159"/>
      <c r="F41" s="19"/>
      <c r="G41" s="48"/>
      <c r="H41" s="57">
        <f t="shared" si="1"/>
        <v>0</v>
      </c>
      <c r="I41" s="20"/>
      <c r="J41" s="153"/>
      <c r="K41" s="153"/>
      <c r="L41" s="153"/>
      <c r="M41" s="132"/>
      <c r="N41" s="132"/>
      <c r="O41" s="132"/>
      <c r="P41" s="135"/>
      <c r="Q41" s="87"/>
      <c r="R41" s="87"/>
      <c r="S41" s="63" t="str">
        <f>IF(S40="","",S40/86400)</f>
        <v/>
      </c>
      <c r="T41" s="64" t="str">
        <f t="shared" ref="T41" si="75">S41</f>
        <v/>
      </c>
      <c r="U41" s="94"/>
      <c r="V41" s="7" t="str">
        <f>IF(V40="","",V40*50)</f>
        <v/>
      </c>
      <c r="W41" s="108"/>
      <c r="X41" s="97"/>
      <c r="Y41" s="97"/>
      <c r="Z41" s="80"/>
      <c r="AA41" s="81"/>
      <c r="AB41" s="84"/>
      <c r="AC41" s="85"/>
      <c r="AD41" s="157"/>
      <c r="AE41" s="87"/>
      <c r="AF41" s="100"/>
      <c r="AG41" s="101"/>
      <c r="AH41" s="103"/>
      <c r="AI41" s="77"/>
      <c r="AJ41" s="77"/>
      <c r="AK41" s="77"/>
    </row>
    <row r="42" spans="1:37" s="11" customFormat="1" ht="14.4" customHeight="1" thickBot="1" x14ac:dyDescent="0.35">
      <c r="A42" s="136" t="str">
        <f t="shared" ref="A42" si="76">IF(OR(B42="",B42="DNF",B42="DNS"),B42,IF(OR(C42="VK",C42="DISQ"),C42,IF(AG42&gt;1,AG42,RANK(C42,$C$9:$C$66,0))))</f>
        <v/>
      </c>
      <c r="B42" s="139" t="str">
        <f t="shared" ref="B42" si="77">IF(AND(F42="",F43="",F44=""),"",IF(J42="","DNS",IF(M42="","DNF",IF(OR(S43&gt;$S$8,AF42="DISQ"),"DISQ",V44+W42+X42+Y42))))</f>
        <v/>
      </c>
      <c r="C42" s="142" t="str">
        <f>IF(OR(AND(B42="DISQ",AF42="VK"),AF42="VK",F44=""),"VK",B42)</f>
        <v>VK</v>
      </c>
      <c r="D42" s="145"/>
      <c r="E42" s="145"/>
      <c r="F42" s="15"/>
      <c r="G42" s="46"/>
      <c r="H42" s="57">
        <f t="shared" si="1"/>
        <v>0</v>
      </c>
      <c r="I42" s="16"/>
      <c r="J42" s="151"/>
      <c r="K42" s="151"/>
      <c r="L42" s="151"/>
      <c r="M42" s="130"/>
      <c r="N42" s="130"/>
      <c r="O42" s="130"/>
      <c r="P42" s="133"/>
      <c r="Q42" s="88">
        <f>+(J42*3600)+(K42*60)+L42+P42</f>
        <v>0</v>
      </c>
      <c r="R42" s="88">
        <f>+(M42*3600)+(N42*60)+O42</f>
        <v>0</v>
      </c>
      <c r="S42" s="61"/>
      <c r="T42" s="90" t="str">
        <f t="shared" ref="T42" si="78">IF(S43="","",IF(S43&lt;=$S$8,"УСПЕШНО","Прекорачење времена"))</f>
        <v/>
      </c>
      <c r="U42" s="92" t="str">
        <f t="shared" si="47"/>
        <v/>
      </c>
      <c r="V42" s="5" t="str">
        <f>IF(V44="","",IF(AND(V43=$Z$5),"УСПЕШНО",IF(AND(V43&lt;$Z$5),"Недостају све КТ")))</f>
        <v/>
      </c>
      <c r="W42" s="106" t="str">
        <f>IF(F42="","",IF(U42="",0,MIN($U$9:$U$66)/U42*100))</f>
        <v/>
      </c>
      <c r="X42" s="95" t="str">
        <f t="shared" ref="X42" si="79">IF(F42="","",(SUM(H42:H44)))</f>
        <v/>
      </c>
      <c r="Y42" s="95" t="str">
        <f>IF(F42="","",AH42+AI42+AJ42+AK42)</f>
        <v/>
      </c>
      <c r="Z42" s="26"/>
      <c r="AA42" s="27"/>
      <c r="AB42" s="28"/>
      <c r="AC42" s="27"/>
      <c r="AD42" s="28"/>
      <c r="AE42" s="27"/>
      <c r="AF42" s="98"/>
      <c r="AG42" s="101"/>
      <c r="AH42" s="102">
        <f t="shared" ref="AH42" si="80">IF(Z43="",0,Z43)</f>
        <v>0</v>
      </c>
      <c r="AI42" s="76">
        <f t="shared" ref="AI42" si="81">IF(AB43="",0,AB43)</f>
        <v>0</v>
      </c>
      <c r="AJ42" s="76">
        <f t="shared" ref="AJ42:AK42" si="82">IF(AD43="",0,AD43)</f>
        <v>0</v>
      </c>
      <c r="AK42" s="76">
        <f t="shared" si="82"/>
        <v>0</v>
      </c>
    </row>
    <row r="43" spans="1:37" ht="14.4" customHeight="1" thickBot="1" x14ac:dyDescent="0.35">
      <c r="A43" s="137"/>
      <c r="B43" s="140"/>
      <c r="C43" s="143"/>
      <c r="D43" s="146"/>
      <c r="E43" s="146"/>
      <c r="F43" s="23"/>
      <c r="G43" s="47"/>
      <c r="H43" s="57">
        <f t="shared" si="1"/>
        <v>0</v>
      </c>
      <c r="I43" s="24"/>
      <c r="J43" s="152"/>
      <c r="K43" s="152"/>
      <c r="L43" s="152"/>
      <c r="M43" s="131"/>
      <c r="N43" s="131"/>
      <c r="O43" s="131"/>
      <c r="P43" s="134"/>
      <c r="Q43" s="89"/>
      <c r="R43" s="89"/>
      <c r="S43" s="62" t="str">
        <f>IF(OR(Q42=0,R42=0),"",R42-Q42)</f>
        <v/>
      </c>
      <c r="T43" s="91"/>
      <c r="U43" s="93"/>
      <c r="V43" s="14"/>
      <c r="W43" s="107"/>
      <c r="X43" s="96"/>
      <c r="Y43" s="96"/>
      <c r="Z43" s="78" t="str">
        <f>IF(AND(Z42="",AA42=""),"",IF($AB$5&gt;=(Z42+AA42),(Z42*5)-(AA42*5),"Погрешан унос података"))</f>
        <v/>
      </c>
      <c r="AA43" s="79"/>
      <c r="AB43" s="82" t="str">
        <f>IF(AND(AB42="",AC42=""),"",IF($AD$5=(AB42+AC42),(AB42*20)-(AC42*5),"Погрешан унос података"))</f>
        <v/>
      </c>
      <c r="AC43" s="83"/>
      <c r="AD43" s="156" t="str">
        <f>IF(AD42="","",IF($AF$5&gt;=AD42,AD42*10,"Погрешан унос"))</f>
        <v/>
      </c>
      <c r="AE43" s="86" t="str">
        <f>IF(AE42="","",AE42*-5)</f>
        <v/>
      </c>
      <c r="AF43" s="99"/>
      <c r="AG43" s="101"/>
      <c r="AH43" s="102"/>
      <c r="AI43" s="76"/>
      <c r="AJ43" s="76"/>
      <c r="AK43" s="76"/>
    </row>
    <row r="44" spans="1:37" s="10" customFormat="1" ht="15" customHeight="1" thickBot="1" x14ac:dyDescent="0.35">
      <c r="A44" s="138"/>
      <c r="B44" s="141"/>
      <c r="C44" s="144"/>
      <c r="D44" s="159"/>
      <c r="E44" s="159"/>
      <c r="F44" s="19"/>
      <c r="G44" s="48"/>
      <c r="H44" s="57">
        <f t="shared" si="1"/>
        <v>0</v>
      </c>
      <c r="I44" s="20"/>
      <c r="J44" s="153"/>
      <c r="K44" s="153"/>
      <c r="L44" s="153"/>
      <c r="M44" s="132"/>
      <c r="N44" s="132"/>
      <c r="O44" s="132"/>
      <c r="P44" s="135"/>
      <c r="Q44" s="87"/>
      <c r="R44" s="87"/>
      <c r="S44" s="63" t="str">
        <f>IF(S43="","",S43/86400)</f>
        <v/>
      </c>
      <c r="T44" s="64" t="str">
        <f t="shared" ref="T44" si="83">S44</f>
        <v/>
      </c>
      <c r="U44" s="94"/>
      <c r="V44" s="7" t="str">
        <f>IF(V43="","",V43*50)</f>
        <v/>
      </c>
      <c r="W44" s="108"/>
      <c r="X44" s="97"/>
      <c r="Y44" s="97"/>
      <c r="Z44" s="80"/>
      <c r="AA44" s="81"/>
      <c r="AB44" s="84"/>
      <c r="AC44" s="85"/>
      <c r="AD44" s="157"/>
      <c r="AE44" s="87"/>
      <c r="AF44" s="100"/>
      <c r="AG44" s="101"/>
      <c r="AH44" s="103"/>
      <c r="AI44" s="77"/>
      <c r="AJ44" s="77"/>
      <c r="AK44" s="77"/>
    </row>
    <row r="45" spans="1:37" s="11" customFormat="1" ht="14.4" customHeight="1" thickBot="1" x14ac:dyDescent="0.35">
      <c r="A45" s="136" t="str">
        <f t="shared" ref="A45" si="84">IF(OR(B45="",B45="DNF",B45="DNS"),B45,IF(OR(C45="VK",C45="DISQ"),C45,IF(AG45&gt;1,AG45,RANK(C45,$C$9:$C$66,0))))</f>
        <v/>
      </c>
      <c r="B45" s="139" t="str">
        <f t="shared" ref="B45" si="85">IF(AND(F45="",F46="",F47=""),"",IF(J45="","DNS",IF(M45="","DNF",IF(OR(S46&gt;$S$8,AF45="DISQ"),"DISQ",V47+W45+X45+Y45))))</f>
        <v/>
      </c>
      <c r="C45" s="142" t="str">
        <f>IF(OR(AND(B45="DISQ",AF45="VK"),AF45="VK",F47=""),"VK",B45)</f>
        <v>VK</v>
      </c>
      <c r="D45" s="145"/>
      <c r="E45" s="145"/>
      <c r="F45" s="15"/>
      <c r="G45" s="46"/>
      <c r="H45" s="57">
        <f t="shared" si="1"/>
        <v>0</v>
      </c>
      <c r="I45" s="16"/>
      <c r="J45" s="151"/>
      <c r="K45" s="151"/>
      <c r="L45" s="151"/>
      <c r="M45" s="130"/>
      <c r="N45" s="130"/>
      <c r="O45" s="130"/>
      <c r="P45" s="133"/>
      <c r="Q45" s="88">
        <f>+(J45*3600)+(K45*60)+L45+P45</f>
        <v>0</v>
      </c>
      <c r="R45" s="88">
        <f>+(M45*3600)+(N45*60)+O45</f>
        <v>0</v>
      </c>
      <c r="S45" s="61"/>
      <c r="T45" s="90" t="str">
        <f t="shared" ref="T45" si="86">IF(S46="","",IF(S46&lt;=$S$8,"УСПЕШНО","Прекорачење времена"))</f>
        <v/>
      </c>
      <c r="U45" s="92" t="str">
        <f t="shared" si="47"/>
        <v/>
      </c>
      <c r="V45" s="5" t="str">
        <f>IF(V47="","",IF(AND(V46=$Z$5),"УСПЕШНО",IF(AND(V46&lt;$Z$5),"Недостају све КТ")))</f>
        <v/>
      </c>
      <c r="W45" s="106" t="str">
        <f>IF(F45="","",IF(U45="",0,MIN($U$9:$U$66)/U45*100))</f>
        <v/>
      </c>
      <c r="X45" s="95" t="str">
        <f t="shared" ref="X45" si="87">IF(F45="","",(SUM(H45:H47)))</f>
        <v/>
      </c>
      <c r="Y45" s="95" t="str">
        <f>IF(F45="","",AH45+AI45+AJ45+AK45)</f>
        <v/>
      </c>
      <c r="Z45" s="26"/>
      <c r="AA45" s="27"/>
      <c r="AB45" s="28"/>
      <c r="AC45" s="27"/>
      <c r="AD45" s="28"/>
      <c r="AE45" s="27"/>
      <c r="AF45" s="98"/>
      <c r="AG45" s="101"/>
      <c r="AH45" s="102">
        <f t="shared" ref="AH45" si="88">IF(Z46="",0,Z46)</f>
        <v>0</v>
      </c>
      <c r="AI45" s="76">
        <f t="shared" ref="AI45" si="89">IF(AB46="",0,AB46)</f>
        <v>0</v>
      </c>
      <c r="AJ45" s="76">
        <f t="shared" ref="AJ45:AK45" si="90">IF(AD46="",0,AD46)</f>
        <v>0</v>
      </c>
      <c r="AK45" s="76">
        <f t="shared" si="90"/>
        <v>0</v>
      </c>
    </row>
    <row r="46" spans="1:37" ht="14.4" customHeight="1" thickBot="1" x14ac:dyDescent="0.35">
      <c r="A46" s="137"/>
      <c r="B46" s="140"/>
      <c r="C46" s="143"/>
      <c r="D46" s="146"/>
      <c r="E46" s="146"/>
      <c r="F46" s="23"/>
      <c r="G46" s="47"/>
      <c r="H46" s="57">
        <f t="shared" si="1"/>
        <v>0</v>
      </c>
      <c r="I46" s="24"/>
      <c r="J46" s="152"/>
      <c r="K46" s="152"/>
      <c r="L46" s="152"/>
      <c r="M46" s="131"/>
      <c r="N46" s="131"/>
      <c r="O46" s="131"/>
      <c r="P46" s="134"/>
      <c r="Q46" s="89"/>
      <c r="R46" s="89"/>
      <c r="S46" s="62" t="str">
        <f>IF(OR(Q45=0,R45=0),"",R45-Q45)</f>
        <v/>
      </c>
      <c r="T46" s="91"/>
      <c r="U46" s="93"/>
      <c r="V46" s="14"/>
      <c r="W46" s="107"/>
      <c r="X46" s="96"/>
      <c r="Y46" s="96"/>
      <c r="Z46" s="78" t="str">
        <f>IF(AND(Z45="",AA45=""),"",IF($AB$5&gt;=(Z45+AA45),(Z45*5)-(AA45*5),"Погрешан унос података"))</f>
        <v/>
      </c>
      <c r="AA46" s="79"/>
      <c r="AB46" s="82" t="str">
        <f>IF(AND(AB45="",AC45=""),"",IF($AD$5=(AB45+AC45),(AB45*20)-(AC45*5),"Погрешан унос података"))</f>
        <v/>
      </c>
      <c r="AC46" s="83"/>
      <c r="AD46" s="156" t="str">
        <f>IF(AD45="","",IF($AF$5&gt;=AD45,AD45*10,"Погрешан унос"))</f>
        <v/>
      </c>
      <c r="AE46" s="86" t="str">
        <f>IF(AE45="","",AE45*-5)</f>
        <v/>
      </c>
      <c r="AF46" s="99"/>
      <c r="AG46" s="101"/>
      <c r="AH46" s="102"/>
      <c r="AI46" s="76"/>
      <c r="AJ46" s="76"/>
      <c r="AK46" s="76"/>
    </row>
    <row r="47" spans="1:37" s="10" customFormat="1" ht="15" customHeight="1" thickBot="1" x14ac:dyDescent="0.35">
      <c r="A47" s="138"/>
      <c r="B47" s="141"/>
      <c r="C47" s="144"/>
      <c r="D47" s="159"/>
      <c r="E47" s="159"/>
      <c r="F47" s="19"/>
      <c r="G47" s="48"/>
      <c r="H47" s="57">
        <f t="shared" si="1"/>
        <v>0</v>
      </c>
      <c r="I47" s="20"/>
      <c r="J47" s="153"/>
      <c r="K47" s="153"/>
      <c r="L47" s="153"/>
      <c r="M47" s="132"/>
      <c r="N47" s="132"/>
      <c r="O47" s="132"/>
      <c r="P47" s="135"/>
      <c r="Q47" s="87"/>
      <c r="R47" s="87"/>
      <c r="S47" s="63" t="str">
        <f>IF(S46="","",S46/86400)</f>
        <v/>
      </c>
      <c r="T47" s="64" t="str">
        <f t="shared" ref="T47" si="91">S47</f>
        <v/>
      </c>
      <c r="U47" s="94"/>
      <c r="V47" s="7" t="str">
        <f>IF(V46="","",V46*50)</f>
        <v/>
      </c>
      <c r="W47" s="108"/>
      <c r="X47" s="97"/>
      <c r="Y47" s="97"/>
      <c r="Z47" s="80"/>
      <c r="AA47" s="81"/>
      <c r="AB47" s="84"/>
      <c r="AC47" s="85"/>
      <c r="AD47" s="157"/>
      <c r="AE47" s="87"/>
      <c r="AF47" s="100"/>
      <c r="AG47" s="101"/>
      <c r="AH47" s="103"/>
      <c r="AI47" s="77"/>
      <c r="AJ47" s="77"/>
      <c r="AK47" s="77"/>
    </row>
    <row r="48" spans="1:37" s="11" customFormat="1" ht="14.4" customHeight="1" thickBot="1" x14ac:dyDescent="0.35">
      <c r="A48" s="136" t="str">
        <f t="shared" ref="A48" si="92">IF(OR(B48="",B48="DNF",B48="DNS"),B48,IF(OR(C48="VK",C48="DISQ"),C48,IF(AG48&gt;1,AG48,RANK(C48,$C$9:$C$66,0))))</f>
        <v/>
      </c>
      <c r="B48" s="139" t="str">
        <f t="shared" ref="B48" si="93">IF(AND(F48="",F49="",F50=""),"",IF(J48="","DNS",IF(M48="","DNF",IF(OR(S49&gt;$S$8,AF48="DISQ"),"DISQ",V50+W48+X48+Y48))))</f>
        <v/>
      </c>
      <c r="C48" s="142" t="str">
        <f>IF(OR(AND(B48="DISQ",AF48="VK"),AF48="VK",F50=""),"VK",B48)</f>
        <v>VK</v>
      </c>
      <c r="D48" s="145"/>
      <c r="E48" s="145"/>
      <c r="F48" s="15"/>
      <c r="G48" s="46"/>
      <c r="H48" s="57">
        <f t="shared" si="1"/>
        <v>0</v>
      </c>
      <c r="I48" s="16"/>
      <c r="J48" s="151"/>
      <c r="K48" s="151"/>
      <c r="L48" s="151"/>
      <c r="M48" s="130"/>
      <c r="N48" s="130"/>
      <c r="O48" s="130"/>
      <c r="P48" s="133"/>
      <c r="Q48" s="88">
        <f>+(J48*3600)+(K48*60)+L48+P48</f>
        <v>0</v>
      </c>
      <c r="R48" s="88">
        <f>+(M48*3600)+(N48*60)+O48</f>
        <v>0</v>
      </c>
      <c r="S48" s="61"/>
      <c r="T48" s="90" t="str">
        <f t="shared" ref="T48" si="94">IF(S49="","",IF(S49&lt;=$S$8,"УСПЕШНО","Прекорачење времена"))</f>
        <v/>
      </c>
      <c r="U48" s="92" t="str">
        <f t="shared" si="47"/>
        <v/>
      </c>
      <c r="V48" s="5" t="str">
        <f>IF(V50="","",IF(AND(V49=$Z$5),"УСПЕШНО",IF(AND(V49&lt;$Z$5),"Недостају све КТ")))</f>
        <v/>
      </c>
      <c r="W48" s="106" t="str">
        <f>IF(F48="","",IF(U48="",0,MIN($U$9:$U$66)/U48*100))</f>
        <v/>
      </c>
      <c r="X48" s="95" t="str">
        <f t="shared" ref="X48" si="95">IF(F48="","",(SUM(H48:H50)))</f>
        <v/>
      </c>
      <c r="Y48" s="95" t="str">
        <f>IF(F48="","",AH48+AI48+AJ48+AK48)</f>
        <v/>
      </c>
      <c r="Z48" s="26"/>
      <c r="AA48" s="27"/>
      <c r="AB48" s="28"/>
      <c r="AC48" s="27"/>
      <c r="AD48" s="28"/>
      <c r="AE48" s="27"/>
      <c r="AF48" s="98"/>
      <c r="AG48" s="101"/>
      <c r="AH48" s="102">
        <f t="shared" ref="AH48" si="96">IF(Z49="",0,Z49)</f>
        <v>0</v>
      </c>
      <c r="AI48" s="76">
        <f t="shared" ref="AI48" si="97">IF(AB49="",0,AB49)</f>
        <v>0</v>
      </c>
      <c r="AJ48" s="76">
        <f t="shared" ref="AJ48:AK48" si="98">IF(AD49="",0,AD49)</f>
        <v>0</v>
      </c>
      <c r="AK48" s="76">
        <f t="shared" si="98"/>
        <v>0</v>
      </c>
    </row>
    <row r="49" spans="1:37" ht="14.4" customHeight="1" thickBot="1" x14ac:dyDescent="0.35">
      <c r="A49" s="137"/>
      <c r="B49" s="140"/>
      <c r="C49" s="143"/>
      <c r="D49" s="146"/>
      <c r="E49" s="146"/>
      <c r="F49" s="23"/>
      <c r="G49" s="47"/>
      <c r="H49" s="57">
        <f t="shared" si="1"/>
        <v>0</v>
      </c>
      <c r="I49" s="24"/>
      <c r="J49" s="152"/>
      <c r="K49" s="152"/>
      <c r="L49" s="152"/>
      <c r="M49" s="131"/>
      <c r="N49" s="131"/>
      <c r="O49" s="131"/>
      <c r="P49" s="134"/>
      <c r="Q49" s="89"/>
      <c r="R49" s="89"/>
      <c r="S49" s="62" t="str">
        <f>IF(OR(Q48=0,R48=0),"",R48-Q48)</f>
        <v/>
      </c>
      <c r="T49" s="91"/>
      <c r="U49" s="93"/>
      <c r="V49" s="14"/>
      <c r="W49" s="107"/>
      <c r="X49" s="96"/>
      <c r="Y49" s="96"/>
      <c r="Z49" s="78" t="str">
        <f>IF(AND(Z48="",AA48=""),"",IF($AB$5&gt;=(Z48+AA48),(Z48*5)-(AA48*5),"Погрешан унос података"))</f>
        <v/>
      </c>
      <c r="AA49" s="79"/>
      <c r="AB49" s="82" t="str">
        <f>IF(AND(AB48="",AC48=""),"",IF($AD$5=(AB48+AC48),(AB48*20)-(AC48*5),"Погрешан унос података"))</f>
        <v/>
      </c>
      <c r="AC49" s="83"/>
      <c r="AD49" s="156" t="str">
        <f>IF(AD48="","",IF($AF$5&gt;=AD48,AD48*10,"Погрешан унос"))</f>
        <v/>
      </c>
      <c r="AE49" s="86" t="str">
        <f>IF(AE48="","",AE48*-5)</f>
        <v/>
      </c>
      <c r="AF49" s="99"/>
      <c r="AG49" s="101"/>
      <c r="AH49" s="102"/>
      <c r="AI49" s="76"/>
      <c r="AJ49" s="76"/>
      <c r="AK49" s="76"/>
    </row>
    <row r="50" spans="1:37" s="10" customFormat="1" ht="15" customHeight="1" thickBot="1" x14ac:dyDescent="0.35">
      <c r="A50" s="138"/>
      <c r="B50" s="141"/>
      <c r="C50" s="144"/>
      <c r="D50" s="159"/>
      <c r="E50" s="159"/>
      <c r="F50" s="19"/>
      <c r="G50" s="48"/>
      <c r="H50" s="57">
        <f t="shared" si="1"/>
        <v>0</v>
      </c>
      <c r="I50" s="20"/>
      <c r="J50" s="153"/>
      <c r="K50" s="153"/>
      <c r="L50" s="153"/>
      <c r="M50" s="132"/>
      <c r="N50" s="132"/>
      <c r="O50" s="132"/>
      <c r="P50" s="135"/>
      <c r="Q50" s="87"/>
      <c r="R50" s="87"/>
      <c r="S50" s="63" t="str">
        <f>IF(S49="","",S49/86400)</f>
        <v/>
      </c>
      <c r="T50" s="64" t="str">
        <f t="shared" ref="T50" si="99">S50</f>
        <v/>
      </c>
      <c r="U50" s="94"/>
      <c r="V50" s="7" t="str">
        <f>IF(V49="","",V49*50)</f>
        <v/>
      </c>
      <c r="W50" s="108"/>
      <c r="X50" s="97"/>
      <c r="Y50" s="97"/>
      <c r="Z50" s="80"/>
      <c r="AA50" s="81"/>
      <c r="AB50" s="84"/>
      <c r="AC50" s="85"/>
      <c r="AD50" s="157"/>
      <c r="AE50" s="87"/>
      <c r="AF50" s="100"/>
      <c r="AG50" s="101"/>
      <c r="AH50" s="103"/>
      <c r="AI50" s="77"/>
      <c r="AJ50" s="77"/>
      <c r="AK50" s="77"/>
    </row>
    <row r="51" spans="1:37" s="11" customFormat="1" ht="14.4" customHeight="1" thickBot="1" x14ac:dyDescent="0.35">
      <c r="A51" s="136" t="str">
        <f t="shared" ref="A51" si="100">IF(OR(B51="",B51="DNF",B51="DNS"),B51,IF(OR(C51="VK",C51="DISQ"),C51,IF(AG51&gt;1,AG51,RANK(C51,$C$9:$C$66,0))))</f>
        <v/>
      </c>
      <c r="B51" s="139" t="str">
        <f t="shared" ref="B51" si="101">IF(AND(F51="",F52="",F53=""),"",IF(J51="","DNS",IF(M51="","DNF",IF(OR(S52&gt;$S$8,AF51="DISQ"),"DISQ",V53+W51+X51+Y51))))</f>
        <v/>
      </c>
      <c r="C51" s="142" t="str">
        <f>IF(OR(AND(B51="DISQ",AF51="VK"),AF51="VK",F53=""),"VK",B51)</f>
        <v>VK</v>
      </c>
      <c r="D51" s="145"/>
      <c r="E51" s="145"/>
      <c r="F51" s="15"/>
      <c r="G51" s="46"/>
      <c r="H51" s="57">
        <f t="shared" si="1"/>
        <v>0</v>
      </c>
      <c r="I51" s="16"/>
      <c r="J51" s="151"/>
      <c r="K51" s="151"/>
      <c r="L51" s="151"/>
      <c r="M51" s="130"/>
      <c r="N51" s="130"/>
      <c r="O51" s="130"/>
      <c r="P51" s="133"/>
      <c r="Q51" s="88">
        <f>+(J51*3600)+(K51*60)+L51+P51</f>
        <v>0</v>
      </c>
      <c r="R51" s="88">
        <f>+(M51*3600)+(N51*60)+O51</f>
        <v>0</v>
      </c>
      <c r="S51" s="61"/>
      <c r="T51" s="90" t="str">
        <f t="shared" ref="T51" si="102">IF(S52="","",IF(S52&lt;=$S$8,"УСПЕШНО","Прекорачење времена"))</f>
        <v/>
      </c>
      <c r="U51" s="92" t="str">
        <f t="shared" si="47"/>
        <v/>
      </c>
      <c r="V51" s="5" t="str">
        <f>IF(V53="","",IF(AND(V52=$Z$5),"УСПЕШНО",IF(AND(V52&lt;$Z$5),"Недостају све КТ")))</f>
        <v/>
      </c>
      <c r="W51" s="106" t="str">
        <f>IF(F51="","",IF(U51="",0,MIN($U$9:$U$66)/U51*100))</f>
        <v/>
      </c>
      <c r="X51" s="95" t="str">
        <f t="shared" ref="X51" si="103">IF(F51="","",(SUM(H51:H53)))</f>
        <v/>
      </c>
      <c r="Y51" s="95" t="str">
        <f>IF(F51="","",AH51+AI51+AJ51+AK51)</f>
        <v/>
      </c>
      <c r="Z51" s="26"/>
      <c r="AA51" s="27"/>
      <c r="AB51" s="28"/>
      <c r="AC51" s="27"/>
      <c r="AD51" s="28"/>
      <c r="AE51" s="27"/>
      <c r="AF51" s="98"/>
      <c r="AG51" s="101"/>
      <c r="AH51" s="102">
        <f t="shared" ref="AH51" si="104">IF(Z52="",0,Z52)</f>
        <v>0</v>
      </c>
      <c r="AI51" s="76">
        <f t="shared" ref="AI51" si="105">IF(AB52="",0,AB52)</f>
        <v>0</v>
      </c>
      <c r="AJ51" s="76">
        <f t="shared" ref="AJ51:AK51" si="106">IF(AD52="",0,AD52)</f>
        <v>0</v>
      </c>
      <c r="AK51" s="76">
        <f t="shared" si="106"/>
        <v>0</v>
      </c>
    </row>
    <row r="52" spans="1:37" ht="14.4" customHeight="1" thickBot="1" x14ac:dyDescent="0.35">
      <c r="A52" s="137"/>
      <c r="B52" s="140"/>
      <c r="C52" s="143"/>
      <c r="D52" s="146"/>
      <c r="E52" s="146"/>
      <c r="F52" s="23"/>
      <c r="G52" s="47"/>
      <c r="H52" s="57">
        <f t="shared" si="1"/>
        <v>0</v>
      </c>
      <c r="I52" s="24"/>
      <c r="J52" s="152"/>
      <c r="K52" s="152"/>
      <c r="L52" s="152"/>
      <c r="M52" s="131"/>
      <c r="N52" s="131"/>
      <c r="O52" s="131"/>
      <c r="P52" s="134"/>
      <c r="Q52" s="89"/>
      <c r="R52" s="89"/>
      <c r="S52" s="62" t="str">
        <f>IF(OR(Q51=0,R51=0),"",R51-Q51)</f>
        <v/>
      </c>
      <c r="T52" s="91"/>
      <c r="U52" s="93"/>
      <c r="V52" s="14"/>
      <c r="W52" s="107"/>
      <c r="X52" s="96"/>
      <c r="Y52" s="96"/>
      <c r="Z52" s="78" t="str">
        <f>IF(AND(Z51="",AA51=""),"",IF($AB$5&gt;=(Z51+AA51),(Z51*5)-(AA51*5),"Погрешан унос података"))</f>
        <v/>
      </c>
      <c r="AA52" s="79"/>
      <c r="AB52" s="82" t="str">
        <f>IF(AND(AB51="",AC51=""),"",IF($AD$5=(AB51+AC51),(AB51*20)-(AC51*5),"Погрешан унос података"))</f>
        <v/>
      </c>
      <c r="AC52" s="83"/>
      <c r="AD52" s="156" t="str">
        <f>IF(AD51="","",IF($AF$5&gt;=AD51,AD51*10,"Погрешан унос"))</f>
        <v/>
      </c>
      <c r="AE52" s="86" t="str">
        <f>IF(AE51="","",AE51*-5)</f>
        <v/>
      </c>
      <c r="AF52" s="99"/>
      <c r="AG52" s="101"/>
      <c r="AH52" s="102"/>
      <c r="AI52" s="76"/>
      <c r="AJ52" s="76"/>
      <c r="AK52" s="76"/>
    </row>
    <row r="53" spans="1:37" s="10" customFormat="1" ht="15" customHeight="1" thickBot="1" x14ac:dyDescent="0.35">
      <c r="A53" s="138"/>
      <c r="B53" s="141"/>
      <c r="C53" s="144"/>
      <c r="D53" s="159"/>
      <c r="E53" s="159"/>
      <c r="F53" s="19"/>
      <c r="G53" s="48"/>
      <c r="H53" s="57">
        <f t="shared" si="1"/>
        <v>0</v>
      </c>
      <c r="I53" s="20"/>
      <c r="J53" s="153"/>
      <c r="K53" s="153"/>
      <c r="L53" s="153"/>
      <c r="M53" s="132"/>
      <c r="N53" s="132"/>
      <c r="O53" s="132"/>
      <c r="P53" s="135"/>
      <c r="Q53" s="87"/>
      <c r="R53" s="87"/>
      <c r="S53" s="63" t="str">
        <f>IF(S52="","",S52/86400)</f>
        <v/>
      </c>
      <c r="T53" s="64" t="str">
        <f t="shared" ref="T53" si="107">S53</f>
        <v/>
      </c>
      <c r="U53" s="94"/>
      <c r="V53" s="7" t="str">
        <f>IF(V52="","",V52*50)</f>
        <v/>
      </c>
      <c r="W53" s="108"/>
      <c r="X53" s="97"/>
      <c r="Y53" s="97"/>
      <c r="Z53" s="80"/>
      <c r="AA53" s="81"/>
      <c r="AB53" s="84"/>
      <c r="AC53" s="85"/>
      <c r="AD53" s="157"/>
      <c r="AE53" s="87"/>
      <c r="AF53" s="100"/>
      <c r="AG53" s="101"/>
      <c r="AH53" s="103"/>
      <c r="AI53" s="77"/>
      <c r="AJ53" s="77"/>
      <c r="AK53" s="77"/>
    </row>
    <row r="54" spans="1:37" s="11" customFormat="1" ht="14.4" customHeight="1" thickBot="1" x14ac:dyDescent="0.35">
      <c r="A54" s="136" t="str">
        <f t="shared" ref="A54" si="108">IF(OR(B54="",B54="DNF",B54="DNS"),B54,IF(OR(C54="VK",C54="DISQ"),C54,IF(AG54&gt;1,AG54,RANK(C54,$C$9:$C$66,0))))</f>
        <v/>
      </c>
      <c r="B54" s="139" t="str">
        <f t="shared" ref="B54" si="109">IF(AND(F54="",F55="",F56=""),"",IF(J54="","DNS",IF(M54="","DNF",IF(OR(S55&gt;$S$8,AF54="DISQ"),"DISQ",V56+W54+X54+Y54))))</f>
        <v/>
      </c>
      <c r="C54" s="142" t="str">
        <f>IF(OR(AND(B54="DISQ",AF54="VK"),AF54="VK",F56=""),"VK",B54)</f>
        <v>VK</v>
      </c>
      <c r="D54" s="145"/>
      <c r="E54" s="145"/>
      <c r="F54" s="15"/>
      <c r="G54" s="46"/>
      <c r="H54" s="57">
        <f t="shared" si="1"/>
        <v>0</v>
      </c>
      <c r="I54" s="16"/>
      <c r="J54" s="151"/>
      <c r="K54" s="151"/>
      <c r="L54" s="151"/>
      <c r="M54" s="130"/>
      <c r="N54" s="130"/>
      <c r="O54" s="130"/>
      <c r="P54" s="133"/>
      <c r="Q54" s="88">
        <f>+(J54*3600)+(K54*60)+L54+P54</f>
        <v>0</v>
      </c>
      <c r="R54" s="88">
        <f>+(M54*3600)+(N54*60)+O54</f>
        <v>0</v>
      </c>
      <c r="S54" s="61"/>
      <c r="T54" s="90" t="str">
        <f t="shared" ref="T54" si="110">IF(S55="","",IF(S55&lt;=$S$8,"УСПЕШНО","Прекорачење времена"))</f>
        <v/>
      </c>
      <c r="U54" s="92" t="str">
        <f t="shared" si="47"/>
        <v/>
      </c>
      <c r="V54" s="5" t="str">
        <f>IF(V56="","",IF(AND(V55=$Z$5),"УСПЕШНО",IF(AND(V55&lt;$Z$5),"Недостају све КТ")))</f>
        <v/>
      </c>
      <c r="W54" s="106" t="str">
        <f>IF(F54="","",IF(U54="",0,MIN($U$9:$U$66)/U54*100))</f>
        <v/>
      </c>
      <c r="X54" s="95" t="str">
        <f t="shared" ref="X54" si="111">IF(F54="","",(SUM(H54:H56)))</f>
        <v/>
      </c>
      <c r="Y54" s="95" t="str">
        <f>IF(F54="","",AH54+AI54+AJ54+AK54)</f>
        <v/>
      </c>
      <c r="Z54" s="26"/>
      <c r="AA54" s="27"/>
      <c r="AB54" s="28"/>
      <c r="AC54" s="27"/>
      <c r="AD54" s="28"/>
      <c r="AE54" s="27"/>
      <c r="AF54" s="98"/>
      <c r="AG54" s="101"/>
      <c r="AH54" s="102">
        <f t="shared" ref="AH54" si="112">IF(Z55="",0,Z55)</f>
        <v>0</v>
      </c>
      <c r="AI54" s="76">
        <f t="shared" ref="AI54" si="113">IF(AB55="",0,AB55)</f>
        <v>0</v>
      </c>
      <c r="AJ54" s="76">
        <f t="shared" ref="AJ54:AK54" si="114">IF(AD55="",0,AD55)</f>
        <v>0</v>
      </c>
      <c r="AK54" s="76">
        <f t="shared" si="114"/>
        <v>0</v>
      </c>
    </row>
    <row r="55" spans="1:37" ht="14.4" customHeight="1" thickBot="1" x14ac:dyDescent="0.35">
      <c r="A55" s="137"/>
      <c r="B55" s="140"/>
      <c r="C55" s="143"/>
      <c r="D55" s="146"/>
      <c r="E55" s="146"/>
      <c r="F55" s="23"/>
      <c r="G55" s="47"/>
      <c r="H55" s="57">
        <f t="shared" si="1"/>
        <v>0</v>
      </c>
      <c r="I55" s="24"/>
      <c r="J55" s="152"/>
      <c r="K55" s="152"/>
      <c r="L55" s="152"/>
      <c r="M55" s="131"/>
      <c r="N55" s="131"/>
      <c r="O55" s="131"/>
      <c r="P55" s="134"/>
      <c r="Q55" s="89"/>
      <c r="R55" s="89"/>
      <c r="S55" s="62" t="str">
        <f>IF(OR(Q54=0,R54=0),"",R54-Q54)</f>
        <v/>
      </c>
      <c r="T55" s="91"/>
      <c r="U55" s="93"/>
      <c r="V55" s="14"/>
      <c r="W55" s="107"/>
      <c r="X55" s="96"/>
      <c r="Y55" s="96"/>
      <c r="Z55" s="78" t="str">
        <f>IF(AND(Z54="",AA54=""),"",IF($AB$5&gt;=(Z54+AA54),(Z54*5)-(AA54*5),"Погрешан унос података"))</f>
        <v/>
      </c>
      <c r="AA55" s="79"/>
      <c r="AB55" s="82" t="str">
        <f>IF(AND(AB54="",AC54=""),"",IF($AD$5=(AB54+AC54),(AB54*20)-(AC54*5),"Погрешан унос података"))</f>
        <v/>
      </c>
      <c r="AC55" s="83"/>
      <c r="AD55" s="156" t="str">
        <f>IF(AD54="","",IF($AF$5&gt;=AD54,AD54*10,"Погрешан унос"))</f>
        <v/>
      </c>
      <c r="AE55" s="86" t="str">
        <f>IF(AE54="","",AE54*-5)</f>
        <v/>
      </c>
      <c r="AF55" s="99"/>
      <c r="AG55" s="101"/>
      <c r="AH55" s="102"/>
      <c r="AI55" s="76"/>
      <c r="AJ55" s="76"/>
      <c r="AK55" s="76"/>
    </row>
    <row r="56" spans="1:37" s="10" customFormat="1" ht="15" customHeight="1" thickBot="1" x14ac:dyDescent="0.35">
      <c r="A56" s="138"/>
      <c r="B56" s="141"/>
      <c r="C56" s="144"/>
      <c r="D56" s="159"/>
      <c r="E56" s="159"/>
      <c r="F56" s="19"/>
      <c r="G56" s="48"/>
      <c r="H56" s="57">
        <f t="shared" si="1"/>
        <v>0</v>
      </c>
      <c r="I56" s="20"/>
      <c r="J56" s="153"/>
      <c r="K56" s="153"/>
      <c r="L56" s="153"/>
      <c r="M56" s="132"/>
      <c r="N56" s="132"/>
      <c r="O56" s="132"/>
      <c r="P56" s="135"/>
      <c r="Q56" s="87"/>
      <c r="R56" s="87"/>
      <c r="S56" s="63" t="str">
        <f>IF(S55="","",S55/86400)</f>
        <v/>
      </c>
      <c r="T56" s="64" t="str">
        <f t="shared" ref="T56" si="115">S56</f>
        <v/>
      </c>
      <c r="U56" s="94"/>
      <c r="V56" s="7" t="str">
        <f>IF(V55="","",V55*50)</f>
        <v/>
      </c>
      <c r="W56" s="108"/>
      <c r="X56" s="97"/>
      <c r="Y56" s="97"/>
      <c r="Z56" s="80"/>
      <c r="AA56" s="81"/>
      <c r="AB56" s="84"/>
      <c r="AC56" s="85"/>
      <c r="AD56" s="157"/>
      <c r="AE56" s="87"/>
      <c r="AF56" s="100"/>
      <c r="AG56" s="101"/>
      <c r="AH56" s="103"/>
      <c r="AI56" s="77"/>
      <c r="AJ56" s="77"/>
      <c r="AK56" s="77"/>
    </row>
    <row r="57" spans="1:37" s="11" customFormat="1" ht="14.4" customHeight="1" thickBot="1" x14ac:dyDescent="0.35">
      <c r="A57" s="136" t="str">
        <f t="shared" ref="A57" si="116">IF(OR(B57="",B57="DNF",B57="DNS"),B57,IF(OR(C57="VK",C57="DISQ"),C57,IF(AG57&gt;1,AG57,RANK(C57,$C$9:$C$66,0))))</f>
        <v/>
      </c>
      <c r="B57" s="139" t="str">
        <f t="shared" ref="B57" si="117">IF(AND(F57="",F58="",F59=""),"",IF(J57="","DNS",IF(M57="","DNF",IF(OR(S58&gt;$S$8,AF57="DISQ"),"DISQ",V59+W57+X57+Y57))))</f>
        <v/>
      </c>
      <c r="C57" s="142" t="str">
        <f>IF(OR(AND(B57="DISQ",AF57="VK"),AF57="VK",F59=""),"VK",B57)</f>
        <v>VK</v>
      </c>
      <c r="D57" s="145"/>
      <c r="E57" s="145"/>
      <c r="F57" s="15"/>
      <c r="G57" s="46"/>
      <c r="H57" s="57">
        <f t="shared" si="1"/>
        <v>0</v>
      </c>
      <c r="I57" s="16"/>
      <c r="J57" s="151"/>
      <c r="K57" s="151"/>
      <c r="L57" s="151"/>
      <c r="M57" s="130"/>
      <c r="N57" s="130"/>
      <c r="O57" s="130"/>
      <c r="P57" s="133"/>
      <c r="Q57" s="88">
        <f>+(J57*3600)+(K57*60)+L57+P57</f>
        <v>0</v>
      </c>
      <c r="R57" s="88">
        <f>+(M57*3600)+(N57*60)+O57</f>
        <v>0</v>
      </c>
      <c r="S57" s="61"/>
      <c r="T57" s="90" t="str">
        <f t="shared" ref="T57" si="118">IF(S58="","",IF(S58&lt;=$S$8,"УСПЕШНО","Прекорачење времена"))</f>
        <v/>
      </c>
      <c r="U57" s="92" t="str">
        <f t="shared" si="47"/>
        <v/>
      </c>
      <c r="V57" s="5" t="str">
        <f>IF(V59="","",IF(AND(V58=$Z$5),"УСПЕШНО",IF(AND(V58&lt;$Z$5),"Недостају све КТ")))</f>
        <v/>
      </c>
      <c r="W57" s="106" t="str">
        <f>IF(F57="","",IF(U57="",0,MIN($U$9:$U$66)/U57*100))</f>
        <v/>
      </c>
      <c r="X57" s="95" t="str">
        <f t="shared" ref="X57" si="119">IF(F57="","",(SUM(H57:H59)))</f>
        <v/>
      </c>
      <c r="Y57" s="95" t="str">
        <f>IF(F57="","",AH57+AI57+AJ57+AK57)</f>
        <v/>
      </c>
      <c r="Z57" s="26"/>
      <c r="AA57" s="27"/>
      <c r="AB57" s="28"/>
      <c r="AC57" s="27"/>
      <c r="AD57" s="28"/>
      <c r="AE57" s="27"/>
      <c r="AF57" s="98"/>
      <c r="AG57" s="101"/>
      <c r="AH57" s="102">
        <f t="shared" ref="AH57" si="120">IF(Z58="",0,Z58)</f>
        <v>0</v>
      </c>
      <c r="AI57" s="76">
        <f t="shared" ref="AI57" si="121">IF(AB58="",0,AB58)</f>
        <v>0</v>
      </c>
      <c r="AJ57" s="76">
        <f t="shared" ref="AJ57:AK57" si="122">IF(AD58="",0,AD58)</f>
        <v>0</v>
      </c>
      <c r="AK57" s="76">
        <f t="shared" si="122"/>
        <v>0</v>
      </c>
    </row>
    <row r="58" spans="1:37" ht="14.4" customHeight="1" thickBot="1" x14ac:dyDescent="0.35">
      <c r="A58" s="137"/>
      <c r="B58" s="140"/>
      <c r="C58" s="143"/>
      <c r="D58" s="146"/>
      <c r="E58" s="146"/>
      <c r="F58" s="23"/>
      <c r="G58" s="47"/>
      <c r="H58" s="57">
        <f t="shared" si="1"/>
        <v>0</v>
      </c>
      <c r="I58" s="24"/>
      <c r="J58" s="152"/>
      <c r="K58" s="152"/>
      <c r="L58" s="152"/>
      <c r="M58" s="131"/>
      <c r="N58" s="131"/>
      <c r="O58" s="131"/>
      <c r="P58" s="134"/>
      <c r="Q58" s="89"/>
      <c r="R58" s="89"/>
      <c r="S58" s="62" t="str">
        <f>IF(OR(Q57=0,R57=0),"",R57-Q57)</f>
        <v/>
      </c>
      <c r="T58" s="91"/>
      <c r="U58" s="93"/>
      <c r="V58" s="14"/>
      <c r="W58" s="107"/>
      <c r="X58" s="96"/>
      <c r="Y58" s="96"/>
      <c r="Z58" s="78" t="str">
        <f>IF(AND(Z57="",AA57=""),"",IF($AB$5&gt;=(Z57+AA57),(Z57*5)-(AA57*5),"Погрешан унос података"))</f>
        <v/>
      </c>
      <c r="AA58" s="79"/>
      <c r="AB58" s="82" t="str">
        <f>IF(AND(AB57="",AC57=""),"",IF($AD$5=(AB57+AC57),(AB57*20)-(AC57*5),"Погрешан унос података"))</f>
        <v/>
      </c>
      <c r="AC58" s="83"/>
      <c r="AD58" s="156" t="str">
        <f>IF(AD57="","",IF($AF$5&gt;=AD57,AD57*10,"Погрешан унос"))</f>
        <v/>
      </c>
      <c r="AE58" s="86" t="str">
        <f>IF(AE57="","",AE57*-5)</f>
        <v/>
      </c>
      <c r="AF58" s="99"/>
      <c r="AG58" s="101"/>
      <c r="AH58" s="102"/>
      <c r="AI58" s="76"/>
      <c r="AJ58" s="76"/>
      <c r="AK58" s="76"/>
    </row>
    <row r="59" spans="1:37" s="10" customFormat="1" ht="15" customHeight="1" thickBot="1" x14ac:dyDescent="0.35">
      <c r="A59" s="138"/>
      <c r="B59" s="141"/>
      <c r="C59" s="144"/>
      <c r="D59" s="159"/>
      <c r="E59" s="159"/>
      <c r="F59" s="19"/>
      <c r="G59" s="48"/>
      <c r="H59" s="57">
        <f t="shared" si="1"/>
        <v>0</v>
      </c>
      <c r="I59" s="20"/>
      <c r="J59" s="153"/>
      <c r="K59" s="153"/>
      <c r="L59" s="153"/>
      <c r="M59" s="132"/>
      <c r="N59" s="132"/>
      <c r="O59" s="132"/>
      <c r="P59" s="135"/>
      <c r="Q59" s="87"/>
      <c r="R59" s="87"/>
      <c r="S59" s="63" t="str">
        <f>IF(S58="","",S58/86400)</f>
        <v/>
      </c>
      <c r="T59" s="64" t="str">
        <f t="shared" ref="T59" si="123">S59</f>
        <v/>
      </c>
      <c r="U59" s="94"/>
      <c r="V59" s="7" t="str">
        <f>IF(V58="","",V58*50)</f>
        <v/>
      </c>
      <c r="W59" s="108"/>
      <c r="X59" s="97"/>
      <c r="Y59" s="97"/>
      <c r="Z59" s="80"/>
      <c r="AA59" s="81"/>
      <c r="AB59" s="84"/>
      <c r="AC59" s="85"/>
      <c r="AD59" s="157"/>
      <c r="AE59" s="87"/>
      <c r="AF59" s="100"/>
      <c r="AG59" s="101"/>
      <c r="AH59" s="103"/>
      <c r="AI59" s="77"/>
      <c r="AJ59" s="77"/>
      <c r="AK59" s="77"/>
    </row>
    <row r="60" spans="1:37" s="11" customFormat="1" ht="14.4" customHeight="1" thickBot="1" x14ac:dyDescent="0.35">
      <c r="A60" s="136" t="str">
        <f t="shared" ref="A60" si="124">IF(OR(B60="",B60="DNF",B60="DNS"),B60,IF(OR(C60="VK",C60="DISQ"),C60,IF(AG60&gt;1,AG60,RANK(C60,$C$9:$C$66,0))))</f>
        <v/>
      </c>
      <c r="B60" s="139" t="str">
        <f t="shared" ref="B60" si="125">IF(AND(F60="",F61="",F62=""),"",IF(J60="","DNS",IF(M60="","DNF",IF(OR(S61&gt;$S$8,AF60="DISQ"),"DISQ",V62+W60+X60+Y60))))</f>
        <v/>
      </c>
      <c r="C60" s="142" t="str">
        <f>IF(OR(AND(B60="DISQ",AF60="VK"),AF60="VK",F62=""),"VK",B60)</f>
        <v>VK</v>
      </c>
      <c r="D60" s="145"/>
      <c r="E60" s="145"/>
      <c r="F60" s="15"/>
      <c r="G60" s="46"/>
      <c r="H60" s="57">
        <f t="shared" si="1"/>
        <v>0</v>
      </c>
      <c r="I60" s="16"/>
      <c r="J60" s="151"/>
      <c r="K60" s="151"/>
      <c r="L60" s="151"/>
      <c r="M60" s="130"/>
      <c r="N60" s="130"/>
      <c r="O60" s="130"/>
      <c r="P60" s="133"/>
      <c r="Q60" s="88">
        <f>+(J60*3600)+(K60*60)+L60+P60</f>
        <v>0</v>
      </c>
      <c r="R60" s="88">
        <f>+(M60*3600)+(N60*60)+O60</f>
        <v>0</v>
      </c>
      <c r="S60" s="61"/>
      <c r="T60" s="90" t="str">
        <f t="shared" ref="T60" si="126">IF(S61="","",IF(S61&lt;=$S$8,"УСПЕШНО","Прекорачење времена"))</f>
        <v/>
      </c>
      <c r="U60" s="92" t="str">
        <f t="shared" si="47"/>
        <v/>
      </c>
      <c r="V60" s="5" t="str">
        <f>IF(V62="","",IF(AND(V61=$Z$5),"УСПЕШНО",IF(AND(V61&lt;$Z$5),"Недостају све КТ")))</f>
        <v/>
      </c>
      <c r="W60" s="106" t="str">
        <f>IF(F60="","",IF(U60="",0,MIN($U$9:$U$66)/U60*100))</f>
        <v/>
      </c>
      <c r="X60" s="95" t="str">
        <f t="shared" ref="X60" si="127">IF(F60="","",(SUM(H60:H62)))</f>
        <v/>
      </c>
      <c r="Y60" s="95" t="str">
        <f>IF(F60="","",AH60+AI60+AJ60+AK60)</f>
        <v/>
      </c>
      <c r="Z60" s="26"/>
      <c r="AA60" s="27"/>
      <c r="AB60" s="28"/>
      <c r="AC60" s="27"/>
      <c r="AD60" s="28"/>
      <c r="AE60" s="27"/>
      <c r="AF60" s="98"/>
      <c r="AG60" s="101"/>
      <c r="AH60" s="102">
        <f t="shared" ref="AH60" si="128">IF(Z61="",0,Z61)</f>
        <v>0</v>
      </c>
      <c r="AI60" s="76">
        <f t="shared" ref="AI60" si="129">IF(AB61="",0,AB61)</f>
        <v>0</v>
      </c>
      <c r="AJ60" s="76">
        <f t="shared" ref="AJ60:AK60" si="130">IF(AD61="",0,AD61)</f>
        <v>0</v>
      </c>
      <c r="AK60" s="76">
        <f t="shared" si="130"/>
        <v>0</v>
      </c>
    </row>
    <row r="61" spans="1:37" ht="14.4" customHeight="1" thickBot="1" x14ac:dyDescent="0.35">
      <c r="A61" s="137"/>
      <c r="B61" s="140"/>
      <c r="C61" s="143"/>
      <c r="D61" s="146"/>
      <c r="E61" s="146"/>
      <c r="F61" s="23"/>
      <c r="G61" s="47"/>
      <c r="H61" s="57">
        <f t="shared" si="1"/>
        <v>0</v>
      </c>
      <c r="I61" s="24"/>
      <c r="J61" s="152"/>
      <c r="K61" s="152"/>
      <c r="L61" s="152"/>
      <c r="M61" s="131"/>
      <c r="N61" s="131"/>
      <c r="O61" s="131"/>
      <c r="P61" s="134"/>
      <c r="Q61" s="89"/>
      <c r="R61" s="89"/>
      <c r="S61" s="62" t="str">
        <f>IF(OR(Q60=0,R60=0),"",R60-Q60)</f>
        <v/>
      </c>
      <c r="T61" s="91"/>
      <c r="U61" s="93"/>
      <c r="V61" s="14"/>
      <c r="W61" s="107"/>
      <c r="X61" s="96"/>
      <c r="Y61" s="96"/>
      <c r="Z61" s="78" t="str">
        <f>IF(AND(Z60="",AA60=""),"",IF($AB$5&gt;=(Z60+AA60),(Z60*5)-(AA60*5),"Погрешан унос података"))</f>
        <v/>
      </c>
      <c r="AA61" s="79"/>
      <c r="AB61" s="82" t="str">
        <f>IF(AND(AB60="",AC60=""),"",IF($AD$5=(AB60+AC60),(AB60*20)-(AC60*5),"Погрешан унос података"))</f>
        <v/>
      </c>
      <c r="AC61" s="83"/>
      <c r="AD61" s="156" t="str">
        <f>IF(AD60="","",IF($AF$5&gt;=AD60,AD60*10,"Погрешан унос"))</f>
        <v/>
      </c>
      <c r="AE61" s="86" t="str">
        <f>IF(AE60="","",AE60*-5)</f>
        <v/>
      </c>
      <c r="AF61" s="99"/>
      <c r="AG61" s="101"/>
      <c r="AH61" s="102"/>
      <c r="AI61" s="76"/>
      <c r="AJ61" s="76"/>
      <c r="AK61" s="76"/>
    </row>
    <row r="62" spans="1:37" s="10" customFormat="1" ht="15" customHeight="1" thickBot="1" x14ac:dyDescent="0.35">
      <c r="A62" s="138"/>
      <c r="B62" s="141"/>
      <c r="C62" s="144"/>
      <c r="D62" s="159"/>
      <c r="E62" s="159"/>
      <c r="F62" s="19"/>
      <c r="G62" s="48"/>
      <c r="H62" s="57">
        <f t="shared" si="1"/>
        <v>0</v>
      </c>
      <c r="I62" s="20"/>
      <c r="J62" s="153"/>
      <c r="K62" s="153"/>
      <c r="L62" s="153"/>
      <c r="M62" s="132"/>
      <c r="N62" s="132"/>
      <c r="O62" s="132"/>
      <c r="P62" s="135"/>
      <c r="Q62" s="87"/>
      <c r="R62" s="87"/>
      <c r="S62" s="63" t="str">
        <f>IF(S61="","",S61/86400)</f>
        <v/>
      </c>
      <c r="T62" s="64" t="str">
        <f t="shared" ref="T62" si="131">S62</f>
        <v/>
      </c>
      <c r="U62" s="94"/>
      <c r="V62" s="7" t="str">
        <f>IF(V61="","",V61*50)</f>
        <v/>
      </c>
      <c r="W62" s="108"/>
      <c r="X62" s="97"/>
      <c r="Y62" s="97"/>
      <c r="Z62" s="80"/>
      <c r="AA62" s="81"/>
      <c r="AB62" s="84"/>
      <c r="AC62" s="85"/>
      <c r="AD62" s="157"/>
      <c r="AE62" s="87"/>
      <c r="AF62" s="100"/>
      <c r="AG62" s="101"/>
      <c r="AH62" s="103"/>
      <c r="AI62" s="77"/>
      <c r="AJ62" s="77"/>
      <c r="AK62" s="77"/>
    </row>
    <row r="63" spans="1:37" s="11" customFormat="1" ht="14.4" customHeight="1" thickBot="1" x14ac:dyDescent="0.35">
      <c r="A63" s="136" t="str">
        <f t="shared" ref="A63" si="132">IF(OR(B63="",B63="DNF",B63="DNS"),B63,IF(OR(C63="VK",C63="DISQ"),C63,IF(AG63&gt;1,AG63,RANK(C63,$C$9:$C$66,0))))</f>
        <v/>
      </c>
      <c r="B63" s="139" t="str">
        <f t="shared" ref="B63" si="133">IF(AND(F63="",F64="",F65=""),"",IF(J63="","DNS",IF(M63="","DNF",IF(OR(S64&gt;$S$8,AF63="DISQ"),"DISQ",V65+W63+X63+Y63))))</f>
        <v/>
      </c>
      <c r="C63" s="142" t="str">
        <f>IF(OR(AND(B63="DISQ",AF63="VK"),AF63="VK",F65=""),"VK",B63)</f>
        <v>VK</v>
      </c>
      <c r="D63" s="145"/>
      <c r="E63" s="145"/>
      <c r="F63" s="15"/>
      <c r="G63" s="46"/>
      <c r="H63" s="57">
        <f t="shared" si="1"/>
        <v>0</v>
      </c>
      <c r="I63" s="16"/>
      <c r="J63" s="151"/>
      <c r="K63" s="151"/>
      <c r="L63" s="151"/>
      <c r="M63" s="130"/>
      <c r="N63" s="130"/>
      <c r="O63" s="130"/>
      <c r="P63" s="133"/>
      <c r="Q63" s="88">
        <f>+(J63*3600)+(K63*60)+L63+P63</f>
        <v>0</v>
      </c>
      <c r="R63" s="88">
        <f>+(M63*3600)+(N63*60)+O63</f>
        <v>0</v>
      </c>
      <c r="S63" s="61"/>
      <c r="T63" s="90" t="str">
        <f t="shared" ref="T63" si="134">IF(S64="","",IF(S64&lt;=$S$8,"УСПЕШНО","Прекорачење времена"))</f>
        <v/>
      </c>
      <c r="U63" s="92" t="str">
        <f t="shared" si="47"/>
        <v/>
      </c>
      <c r="V63" s="5" t="str">
        <f>IF(V65="","",IF(AND(V64=$Z$5),"УСПЕШНО",IF(AND(V64&lt;$Z$5),"Недостају све КТ")))</f>
        <v/>
      </c>
      <c r="W63" s="106" t="str">
        <f>IF(F63="","",IF(U63="",0,MIN($U$9:$U$66)/U63*100))</f>
        <v/>
      </c>
      <c r="X63" s="95" t="str">
        <f t="shared" ref="X63" si="135">IF(F63="","",(SUM(H63:H65)))</f>
        <v/>
      </c>
      <c r="Y63" s="95" t="str">
        <f>IF(F63="","",AH63+AI63+AJ63+AK63)</f>
        <v/>
      </c>
      <c r="Z63" s="26"/>
      <c r="AA63" s="27"/>
      <c r="AB63" s="28"/>
      <c r="AC63" s="27"/>
      <c r="AD63" s="28"/>
      <c r="AE63" s="27"/>
      <c r="AF63" s="98"/>
      <c r="AG63" s="101"/>
      <c r="AH63" s="102">
        <f t="shared" ref="AH63" si="136">IF(Z64="",0,Z64)</f>
        <v>0</v>
      </c>
      <c r="AI63" s="76">
        <f t="shared" ref="AI63" si="137">IF(AB64="",0,AB64)</f>
        <v>0</v>
      </c>
      <c r="AJ63" s="76">
        <f t="shared" ref="AJ63:AK63" si="138">IF(AD64="",0,AD64)</f>
        <v>0</v>
      </c>
      <c r="AK63" s="76">
        <f t="shared" si="138"/>
        <v>0</v>
      </c>
    </row>
    <row r="64" spans="1:37" ht="14.4" customHeight="1" thickBot="1" x14ac:dyDescent="0.35">
      <c r="A64" s="137"/>
      <c r="B64" s="140"/>
      <c r="C64" s="143"/>
      <c r="D64" s="146"/>
      <c r="E64" s="146"/>
      <c r="F64" s="23"/>
      <c r="G64" s="47"/>
      <c r="H64" s="57">
        <f t="shared" si="1"/>
        <v>0</v>
      </c>
      <c r="I64" s="24"/>
      <c r="J64" s="152"/>
      <c r="K64" s="152"/>
      <c r="L64" s="152"/>
      <c r="M64" s="131"/>
      <c r="N64" s="131"/>
      <c r="O64" s="131"/>
      <c r="P64" s="134"/>
      <c r="Q64" s="89"/>
      <c r="R64" s="89"/>
      <c r="S64" s="62" t="str">
        <f>IF(OR(Q63=0,R63=0),"",R63-Q63)</f>
        <v/>
      </c>
      <c r="T64" s="91"/>
      <c r="U64" s="93"/>
      <c r="V64" s="14"/>
      <c r="W64" s="107"/>
      <c r="X64" s="96"/>
      <c r="Y64" s="96"/>
      <c r="Z64" s="78" t="str">
        <f>IF(AND(Z63="",AA63=""),"",IF($AB$5&gt;=(Z63+AA63),(Z63*5)-(AA63*5),"Погрешан унос података"))</f>
        <v/>
      </c>
      <c r="AA64" s="79"/>
      <c r="AB64" s="82" t="str">
        <f>IF(AND(AB63="",AC63=""),"",IF($AD$5=(AB63+AC63),(AB63*20)-(AC63*5),"Погрешан унос података"))</f>
        <v/>
      </c>
      <c r="AC64" s="83"/>
      <c r="AD64" s="156" t="str">
        <f>IF(AD63="","",IF($AF$5&gt;=AD63,AD63*10,"Погрешан унос"))</f>
        <v/>
      </c>
      <c r="AE64" s="86" t="str">
        <f>IF(AE63="","",AE63*-5)</f>
        <v/>
      </c>
      <c r="AF64" s="99"/>
      <c r="AG64" s="101"/>
      <c r="AH64" s="102"/>
      <c r="AI64" s="76"/>
      <c r="AJ64" s="76"/>
      <c r="AK64" s="76"/>
    </row>
    <row r="65" spans="1:37" s="10" customFormat="1" ht="15" customHeight="1" thickBot="1" x14ac:dyDescent="0.35">
      <c r="A65" s="138"/>
      <c r="B65" s="141"/>
      <c r="C65" s="144"/>
      <c r="D65" s="159"/>
      <c r="E65" s="159"/>
      <c r="F65" s="19"/>
      <c r="G65" s="48"/>
      <c r="H65" s="57">
        <f t="shared" si="1"/>
        <v>0</v>
      </c>
      <c r="I65" s="20"/>
      <c r="J65" s="153"/>
      <c r="K65" s="153"/>
      <c r="L65" s="153"/>
      <c r="M65" s="132"/>
      <c r="N65" s="132"/>
      <c r="O65" s="132"/>
      <c r="P65" s="135"/>
      <c r="Q65" s="87"/>
      <c r="R65" s="87"/>
      <c r="S65" s="63" t="str">
        <f>IF(S64="","",S64/86400)</f>
        <v/>
      </c>
      <c r="T65" s="64" t="str">
        <f t="shared" ref="T65" si="139">S65</f>
        <v/>
      </c>
      <c r="U65" s="94"/>
      <c r="V65" s="7" t="str">
        <f>IF(V64="","",V64*50)</f>
        <v/>
      </c>
      <c r="W65" s="108"/>
      <c r="X65" s="97"/>
      <c r="Y65" s="97"/>
      <c r="Z65" s="80"/>
      <c r="AA65" s="81"/>
      <c r="AB65" s="84"/>
      <c r="AC65" s="85"/>
      <c r="AD65" s="157"/>
      <c r="AE65" s="87"/>
      <c r="AF65" s="100"/>
      <c r="AG65" s="101"/>
      <c r="AH65" s="103"/>
      <c r="AI65" s="77"/>
      <c r="AJ65" s="77"/>
      <c r="AK65" s="77"/>
    </row>
    <row r="66" spans="1:37" s="11" customFormat="1" ht="14.4" customHeight="1" thickBot="1" x14ac:dyDescent="0.35">
      <c r="A66" s="136" t="str">
        <f t="shared" ref="A66" si="140">IF(OR(B66="",B66="DNF",B66="DNS"),B66,IF(OR(C66="VK",C66="DISQ"),C66,IF(AG66&gt;1,AG66,RANK(C66,$C$9:$C$66,0))))</f>
        <v/>
      </c>
      <c r="B66" s="139" t="str">
        <f t="shared" ref="B66" si="141">IF(AND(F66="",F67="",F68=""),"",IF(J66="","DNS",IF(M66="","DNF",IF(OR(S67&gt;$S$8,AF66="DISQ"),"DISQ",V68+W66+X66+Y66))))</f>
        <v/>
      </c>
      <c r="C66" s="142" t="str">
        <f>IF(OR(AND(B66="DISQ",AF66="VK"),AF66="VK",F68=""),"VK",B66)</f>
        <v>VK</v>
      </c>
      <c r="D66" s="145"/>
      <c r="E66" s="145"/>
      <c r="F66" s="15"/>
      <c r="G66" s="46"/>
      <c r="H66" s="57">
        <f t="shared" si="1"/>
        <v>0</v>
      </c>
      <c r="I66" s="16"/>
      <c r="J66" s="151"/>
      <c r="K66" s="151"/>
      <c r="L66" s="151"/>
      <c r="M66" s="130"/>
      <c r="N66" s="130"/>
      <c r="O66" s="130"/>
      <c r="P66" s="133"/>
      <c r="Q66" s="88">
        <f>+(J66*3600)+(K66*60)+L66+P66</f>
        <v>0</v>
      </c>
      <c r="R66" s="88">
        <f>+(M66*3600)+(N66*60)+O66</f>
        <v>0</v>
      </c>
      <c r="S66" s="61"/>
      <c r="T66" s="90" t="str">
        <f t="shared" ref="T66" si="142">IF(S67="","",IF(S67&lt;=$S$8,"УСПЕШНО","Прекорачење времена"))</f>
        <v/>
      </c>
      <c r="U66" s="92" t="str">
        <f t="shared" si="47"/>
        <v/>
      </c>
      <c r="V66" s="5" t="str">
        <f>IF(V68="","",IF(AND(V67=$Z$5),"УСПЕШНО",IF(AND(V67&lt;$Z$5),"Недостају све КТ")))</f>
        <v/>
      </c>
      <c r="W66" s="106" t="str">
        <f>IF(F66="","",IF(U66="",0,MIN($U$9:$U$66)/U66*100))</f>
        <v/>
      </c>
      <c r="X66" s="95" t="str">
        <f t="shared" ref="X66" si="143">IF(F66="","",(SUM(H66:H68)))</f>
        <v/>
      </c>
      <c r="Y66" s="95" t="str">
        <f>IF(F66="","",AH66+AI66+AJ66+AK66)</f>
        <v/>
      </c>
      <c r="Z66" s="26"/>
      <c r="AA66" s="27"/>
      <c r="AB66" s="28"/>
      <c r="AC66" s="27"/>
      <c r="AD66" s="28"/>
      <c r="AE66" s="27"/>
      <c r="AF66" s="98"/>
      <c r="AG66" s="101"/>
      <c r="AH66" s="102">
        <f t="shared" ref="AH66" si="144">IF(Z67="",0,Z67)</f>
        <v>0</v>
      </c>
      <c r="AI66" s="76">
        <f t="shared" ref="AI66" si="145">IF(AB67="",0,AB67)</f>
        <v>0</v>
      </c>
      <c r="AJ66" s="76">
        <f t="shared" ref="AJ66:AK66" si="146">IF(AD67="",0,AD67)</f>
        <v>0</v>
      </c>
      <c r="AK66" s="76">
        <f t="shared" si="146"/>
        <v>0</v>
      </c>
    </row>
    <row r="67" spans="1:37" ht="14.4" customHeight="1" thickBot="1" x14ac:dyDescent="0.35">
      <c r="A67" s="137"/>
      <c r="B67" s="140"/>
      <c r="C67" s="143"/>
      <c r="D67" s="146"/>
      <c r="E67" s="146"/>
      <c r="F67" s="23"/>
      <c r="G67" s="47"/>
      <c r="H67" s="57">
        <f t="shared" si="1"/>
        <v>0</v>
      </c>
      <c r="I67" s="24"/>
      <c r="J67" s="152"/>
      <c r="K67" s="152"/>
      <c r="L67" s="152"/>
      <c r="M67" s="131"/>
      <c r="N67" s="131"/>
      <c r="O67" s="131"/>
      <c r="P67" s="134"/>
      <c r="Q67" s="89"/>
      <c r="R67" s="89"/>
      <c r="S67" s="62" t="str">
        <f>IF(OR(Q66=0,R66=0),"",R66-Q66)</f>
        <v/>
      </c>
      <c r="T67" s="91"/>
      <c r="U67" s="93"/>
      <c r="V67" s="14"/>
      <c r="W67" s="107"/>
      <c r="X67" s="96"/>
      <c r="Y67" s="96"/>
      <c r="Z67" s="78" t="str">
        <f>IF(AND(Z66="",AA66=""),"",IF($AB$5&gt;=(Z66+AA66),(Z66*5)-(AA66*5),"Погрешан унос података"))</f>
        <v/>
      </c>
      <c r="AA67" s="79"/>
      <c r="AB67" s="82" t="str">
        <f>IF(AND(AB66="",AC66=""),"",IF($AD$5=(AB66+AC66),(AB66*20)-(AC66*5),"Погрешан унос података"))</f>
        <v/>
      </c>
      <c r="AC67" s="83"/>
      <c r="AD67" s="156" t="str">
        <f>IF(AD66="","",IF($AF$5&gt;=AD66,AD66*10,"Погрешан унос"))</f>
        <v/>
      </c>
      <c r="AE67" s="86" t="str">
        <f>IF(AE66="","",AE66*-5)</f>
        <v/>
      </c>
      <c r="AF67" s="99"/>
      <c r="AG67" s="101"/>
      <c r="AH67" s="102"/>
      <c r="AI67" s="76"/>
      <c r="AJ67" s="76"/>
      <c r="AK67" s="76"/>
    </row>
    <row r="68" spans="1:37" s="10" customFormat="1" ht="15" customHeight="1" thickBot="1" x14ac:dyDescent="0.35">
      <c r="A68" s="138"/>
      <c r="B68" s="141"/>
      <c r="C68" s="144"/>
      <c r="D68" s="159"/>
      <c r="E68" s="159"/>
      <c r="F68" s="19"/>
      <c r="G68" s="48"/>
      <c r="H68" s="57">
        <f t="shared" si="1"/>
        <v>0</v>
      </c>
      <c r="I68" s="20"/>
      <c r="J68" s="153"/>
      <c r="K68" s="153"/>
      <c r="L68" s="153"/>
      <c r="M68" s="132"/>
      <c r="N68" s="132"/>
      <c r="O68" s="132"/>
      <c r="P68" s="135"/>
      <c r="Q68" s="87"/>
      <c r="R68" s="87"/>
      <c r="S68" s="63" t="str">
        <f>IF(S67="","",S67/86400)</f>
        <v/>
      </c>
      <c r="T68" s="64" t="str">
        <f t="shared" ref="T68" si="147">S68</f>
        <v/>
      </c>
      <c r="U68" s="94"/>
      <c r="V68" s="7" t="str">
        <f>IF(V67="","",V67*50)</f>
        <v/>
      </c>
      <c r="W68" s="108"/>
      <c r="X68" s="97"/>
      <c r="Y68" s="97"/>
      <c r="Z68" s="80"/>
      <c r="AA68" s="81"/>
      <c r="AB68" s="84"/>
      <c r="AC68" s="85"/>
      <c r="AD68" s="157"/>
      <c r="AE68" s="87"/>
      <c r="AF68" s="100"/>
      <c r="AG68" s="101"/>
      <c r="AH68" s="103"/>
      <c r="AI68" s="77"/>
      <c r="AJ68" s="77"/>
      <c r="AK68" s="77"/>
    </row>
  </sheetData>
  <sheetProtection algorithmName="SHA-512" hashValue="nS6SozuuC6RX41jyTca6ZL8cml0ayNAIkQb7m2VGD0zWFB7rMhmLplqWiLFDnLI2pa+hVf2ZtvV+LAL5xnU+Dg==" saltValue="aYgEr+JX0uJV+QeXP4Wvxw==" spinCount="100000" sheet="1" objects="1" scenarios="1"/>
  <mergeCells count="622">
    <mergeCell ref="A66:A68"/>
    <mergeCell ref="B66:B68"/>
    <mergeCell ref="C66:C68"/>
    <mergeCell ref="D66:D68"/>
    <mergeCell ref="E66:E68"/>
    <mergeCell ref="J66:J68"/>
    <mergeCell ref="AF63:AF65"/>
    <mergeCell ref="AG63:AG65"/>
    <mergeCell ref="AH63:AH65"/>
    <mergeCell ref="A63:A65"/>
    <mergeCell ref="B63:B65"/>
    <mergeCell ref="C63:C65"/>
    <mergeCell ref="D63:D65"/>
    <mergeCell ref="E63:E65"/>
    <mergeCell ref="J63:J65"/>
    <mergeCell ref="AI66:AI68"/>
    <mergeCell ref="AJ66:AJ68"/>
    <mergeCell ref="Q66:Q68"/>
    <mergeCell ref="W66:W68"/>
    <mergeCell ref="X66:X68"/>
    <mergeCell ref="K66:K68"/>
    <mergeCell ref="L66:L68"/>
    <mergeCell ref="M66:M68"/>
    <mergeCell ref="N66:N68"/>
    <mergeCell ref="O66:O68"/>
    <mergeCell ref="P66:P68"/>
    <mergeCell ref="AD67:AD68"/>
    <mergeCell ref="R66:R68"/>
    <mergeCell ref="T66:T67"/>
    <mergeCell ref="U66:U68"/>
    <mergeCell ref="Y66:Y68"/>
    <mergeCell ref="AF66:AF68"/>
    <mergeCell ref="AG66:AG68"/>
    <mergeCell ref="AH66:AH68"/>
    <mergeCell ref="AI63:AI65"/>
    <mergeCell ref="AJ63:AJ65"/>
    <mergeCell ref="Q63:Q65"/>
    <mergeCell ref="W63:W65"/>
    <mergeCell ref="X63:X65"/>
    <mergeCell ref="K63:K65"/>
    <mergeCell ref="L63:L65"/>
    <mergeCell ref="M63:M65"/>
    <mergeCell ref="N63:N65"/>
    <mergeCell ref="O63:O65"/>
    <mergeCell ref="P63:P65"/>
    <mergeCell ref="AD64:AD65"/>
    <mergeCell ref="K60:K62"/>
    <mergeCell ref="L60:L62"/>
    <mergeCell ref="M60:M62"/>
    <mergeCell ref="N57:N59"/>
    <mergeCell ref="O57:O59"/>
    <mergeCell ref="P57:P59"/>
    <mergeCell ref="N60:N62"/>
    <mergeCell ref="O60:O62"/>
    <mergeCell ref="P60:P62"/>
    <mergeCell ref="Q57:Q59"/>
    <mergeCell ref="W57:W59"/>
    <mergeCell ref="X57:X59"/>
    <mergeCell ref="AD58:AD59"/>
    <mergeCell ref="A60:A62"/>
    <mergeCell ref="B60:B62"/>
    <mergeCell ref="C60:C62"/>
    <mergeCell ref="D60:D62"/>
    <mergeCell ref="E60:E62"/>
    <mergeCell ref="J60:J62"/>
    <mergeCell ref="K57:K59"/>
    <mergeCell ref="L57:L59"/>
    <mergeCell ref="M57:M59"/>
    <mergeCell ref="A57:A59"/>
    <mergeCell ref="B57:B59"/>
    <mergeCell ref="C57:C59"/>
    <mergeCell ref="D57:D59"/>
    <mergeCell ref="E57:E59"/>
    <mergeCell ref="J57:J59"/>
    <mergeCell ref="Q60:Q62"/>
    <mergeCell ref="W60:W62"/>
    <mergeCell ref="X60:X62"/>
    <mergeCell ref="AD61:AD62"/>
    <mergeCell ref="R60:R62"/>
    <mergeCell ref="N51:N53"/>
    <mergeCell ref="O51:O53"/>
    <mergeCell ref="P51:P53"/>
    <mergeCell ref="AF54:AF56"/>
    <mergeCell ref="AG54:AG56"/>
    <mergeCell ref="N54:N56"/>
    <mergeCell ref="O54:O56"/>
    <mergeCell ref="P54:P56"/>
    <mergeCell ref="AF51:AF53"/>
    <mergeCell ref="AG51:AG53"/>
    <mergeCell ref="Q51:Q53"/>
    <mergeCell ref="W51:W53"/>
    <mergeCell ref="X51:X53"/>
    <mergeCell ref="AD52:AD53"/>
    <mergeCell ref="Q54:Q56"/>
    <mergeCell ref="W54:W56"/>
    <mergeCell ref="X54:X56"/>
    <mergeCell ref="AD55:AD56"/>
    <mergeCell ref="R54:R56"/>
    <mergeCell ref="A54:A56"/>
    <mergeCell ref="B54:B56"/>
    <mergeCell ref="C54:C56"/>
    <mergeCell ref="D54:D56"/>
    <mergeCell ref="E54:E56"/>
    <mergeCell ref="J54:J56"/>
    <mergeCell ref="K51:K53"/>
    <mergeCell ref="L51:L53"/>
    <mergeCell ref="M51:M53"/>
    <mergeCell ref="A51:A53"/>
    <mergeCell ref="B51:B53"/>
    <mergeCell ref="C51:C53"/>
    <mergeCell ref="D51:D53"/>
    <mergeCell ref="E51:E53"/>
    <mergeCell ref="J51:J53"/>
    <mergeCell ref="K54:K56"/>
    <mergeCell ref="L54:L56"/>
    <mergeCell ref="M54:M56"/>
    <mergeCell ref="N45:N47"/>
    <mergeCell ref="O45:O47"/>
    <mergeCell ref="P45:P47"/>
    <mergeCell ref="AF48:AF50"/>
    <mergeCell ref="AG48:AG50"/>
    <mergeCell ref="N48:N50"/>
    <mergeCell ref="O48:O50"/>
    <mergeCell ref="P48:P50"/>
    <mergeCell ref="AF45:AF47"/>
    <mergeCell ref="AG45:AG47"/>
    <mergeCell ref="Q45:Q47"/>
    <mergeCell ref="W45:W47"/>
    <mergeCell ref="X45:X47"/>
    <mergeCell ref="AD46:AD47"/>
    <mergeCell ref="Q48:Q50"/>
    <mergeCell ref="W48:W50"/>
    <mergeCell ref="X48:X50"/>
    <mergeCell ref="AD49:AD50"/>
    <mergeCell ref="R48:R50"/>
    <mergeCell ref="A48:A50"/>
    <mergeCell ref="B48:B50"/>
    <mergeCell ref="C48:C50"/>
    <mergeCell ref="D48:D50"/>
    <mergeCell ref="E48:E50"/>
    <mergeCell ref="J48:J50"/>
    <mergeCell ref="K45:K47"/>
    <mergeCell ref="L45:L47"/>
    <mergeCell ref="M45:M47"/>
    <mergeCell ref="A45:A47"/>
    <mergeCell ref="B45:B47"/>
    <mergeCell ref="C45:C47"/>
    <mergeCell ref="D45:D47"/>
    <mergeCell ref="E45:E47"/>
    <mergeCell ref="J45:J47"/>
    <mergeCell ref="K48:K50"/>
    <mergeCell ref="L48:L50"/>
    <mergeCell ref="M48:M50"/>
    <mergeCell ref="N39:N41"/>
    <mergeCell ref="O39:O41"/>
    <mergeCell ref="P39:P41"/>
    <mergeCell ref="AF42:AF44"/>
    <mergeCell ref="AG42:AG44"/>
    <mergeCell ref="N42:N44"/>
    <mergeCell ref="O42:O44"/>
    <mergeCell ref="P42:P44"/>
    <mergeCell ref="AF39:AF41"/>
    <mergeCell ref="AG39:AG41"/>
    <mergeCell ref="Q39:Q41"/>
    <mergeCell ref="W39:W41"/>
    <mergeCell ref="X39:X41"/>
    <mergeCell ref="AD40:AD41"/>
    <mergeCell ref="Q42:Q44"/>
    <mergeCell ref="W42:W44"/>
    <mergeCell ref="X42:X44"/>
    <mergeCell ref="AD43:AD44"/>
    <mergeCell ref="R42:R44"/>
    <mergeCell ref="A42:A44"/>
    <mergeCell ref="B42:B44"/>
    <mergeCell ref="C42:C44"/>
    <mergeCell ref="D42:D44"/>
    <mergeCell ref="E42:E44"/>
    <mergeCell ref="J42:J44"/>
    <mergeCell ref="K39:K41"/>
    <mergeCell ref="L39:L41"/>
    <mergeCell ref="M39:M41"/>
    <mergeCell ref="A39:A41"/>
    <mergeCell ref="B39:B41"/>
    <mergeCell ref="C39:C41"/>
    <mergeCell ref="D39:D41"/>
    <mergeCell ref="E39:E41"/>
    <mergeCell ref="J39:J41"/>
    <mergeCell ref="K42:K44"/>
    <mergeCell ref="L42:L44"/>
    <mergeCell ref="M42:M44"/>
    <mergeCell ref="N33:N35"/>
    <mergeCell ref="O33:O35"/>
    <mergeCell ref="P33:P35"/>
    <mergeCell ref="AF36:AF38"/>
    <mergeCell ref="AG36:AG38"/>
    <mergeCell ref="N36:N38"/>
    <mergeCell ref="O36:O38"/>
    <mergeCell ref="P36:P38"/>
    <mergeCell ref="AF33:AF35"/>
    <mergeCell ref="AG33:AG35"/>
    <mergeCell ref="Q33:Q35"/>
    <mergeCell ref="W33:W35"/>
    <mergeCell ref="X33:X35"/>
    <mergeCell ref="AD34:AD35"/>
    <mergeCell ref="Q36:Q38"/>
    <mergeCell ref="W36:W38"/>
    <mergeCell ref="X36:X38"/>
    <mergeCell ref="AD37:AD38"/>
    <mergeCell ref="R36:R38"/>
    <mergeCell ref="A36:A38"/>
    <mergeCell ref="B36:B38"/>
    <mergeCell ref="C36:C38"/>
    <mergeCell ref="D36:D38"/>
    <mergeCell ref="E36:E38"/>
    <mergeCell ref="J36:J38"/>
    <mergeCell ref="K33:K35"/>
    <mergeCell ref="L33:L35"/>
    <mergeCell ref="M33:M35"/>
    <mergeCell ref="A33:A35"/>
    <mergeCell ref="B33:B35"/>
    <mergeCell ref="C33:C35"/>
    <mergeCell ref="D33:D35"/>
    <mergeCell ref="E33:E35"/>
    <mergeCell ref="J33:J35"/>
    <mergeCell ref="K36:K38"/>
    <mergeCell ref="L36:L38"/>
    <mergeCell ref="M36:M38"/>
    <mergeCell ref="N27:N29"/>
    <mergeCell ref="O27:O29"/>
    <mergeCell ref="P27:P29"/>
    <mergeCell ref="AF30:AF32"/>
    <mergeCell ref="AG30:AG32"/>
    <mergeCell ref="N30:N32"/>
    <mergeCell ref="O30:O32"/>
    <mergeCell ref="P30:P32"/>
    <mergeCell ref="AF27:AF29"/>
    <mergeCell ref="AG27:AG29"/>
    <mergeCell ref="Q27:Q29"/>
    <mergeCell ref="W27:W29"/>
    <mergeCell ref="X27:X29"/>
    <mergeCell ref="AD28:AD29"/>
    <mergeCell ref="Q30:Q32"/>
    <mergeCell ref="W30:W32"/>
    <mergeCell ref="X30:X32"/>
    <mergeCell ref="AD31:AD32"/>
    <mergeCell ref="R30:R32"/>
    <mergeCell ref="A30:A32"/>
    <mergeCell ref="B30:B32"/>
    <mergeCell ref="C30:C32"/>
    <mergeCell ref="D30:D32"/>
    <mergeCell ref="E30:E32"/>
    <mergeCell ref="J30:J32"/>
    <mergeCell ref="K27:K29"/>
    <mergeCell ref="L27:L29"/>
    <mergeCell ref="M27:M29"/>
    <mergeCell ref="A27:A29"/>
    <mergeCell ref="B27:B29"/>
    <mergeCell ref="C27:C29"/>
    <mergeCell ref="D27:D29"/>
    <mergeCell ref="E27:E29"/>
    <mergeCell ref="J27:J29"/>
    <mergeCell ref="K30:K32"/>
    <mergeCell ref="L30:L32"/>
    <mergeCell ref="M30:M32"/>
    <mergeCell ref="N21:N23"/>
    <mergeCell ref="O21:O23"/>
    <mergeCell ref="P21:P23"/>
    <mergeCell ref="AF24:AF26"/>
    <mergeCell ref="AG24:AG26"/>
    <mergeCell ref="N24:N26"/>
    <mergeCell ref="O24:O26"/>
    <mergeCell ref="P24:P26"/>
    <mergeCell ref="AF21:AF23"/>
    <mergeCell ref="AG21:AG23"/>
    <mergeCell ref="Q21:Q23"/>
    <mergeCell ref="W21:W23"/>
    <mergeCell ref="X21:X23"/>
    <mergeCell ref="AD22:AD23"/>
    <mergeCell ref="Q24:Q26"/>
    <mergeCell ref="W24:W26"/>
    <mergeCell ref="X24:X26"/>
    <mergeCell ref="AD25:AD26"/>
    <mergeCell ref="R24:R26"/>
    <mergeCell ref="A24:A26"/>
    <mergeCell ref="B24:B26"/>
    <mergeCell ref="C24:C26"/>
    <mergeCell ref="D24:D26"/>
    <mergeCell ref="E24:E26"/>
    <mergeCell ref="J24:J26"/>
    <mergeCell ref="K21:K23"/>
    <mergeCell ref="L21:L23"/>
    <mergeCell ref="M21:M23"/>
    <mergeCell ref="A21:A23"/>
    <mergeCell ref="B21:B23"/>
    <mergeCell ref="C21:C23"/>
    <mergeCell ref="D21:D23"/>
    <mergeCell ref="E21:E23"/>
    <mergeCell ref="J21:J23"/>
    <mergeCell ref="K24:K26"/>
    <mergeCell ref="L24:L26"/>
    <mergeCell ref="M24:M26"/>
    <mergeCell ref="N15:N17"/>
    <mergeCell ref="O15:O17"/>
    <mergeCell ref="P15:P17"/>
    <mergeCell ref="AF18:AF20"/>
    <mergeCell ref="AG18:AG20"/>
    <mergeCell ref="N18:N20"/>
    <mergeCell ref="O18:O20"/>
    <mergeCell ref="P18:P20"/>
    <mergeCell ref="AF15:AF17"/>
    <mergeCell ref="AG15:AG17"/>
    <mergeCell ref="Q15:Q17"/>
    <mergeCell ref="W15:W17"/>
    <mergeCell ref="X15:X17"/>
    <mergeCell ref="AD16:AD17"/>
    <mergeCell ref="Q18:Q20"/>
    <mergeCell ref="W18:W20"/>
    <mergeCell ref="X18:X20"/>
    <mergeCell ref="AD19:AD20"/>
    <mergeCell ref="R18:R20"/>
    <mergeCell ref="A18:A20"/>
    <mergeCell ref="B18:B20"/>
    <mergeCell ref="C18:C20"/>
    <mergeCell ref="D18:D20"/>
    <mergeCell ref="E18:E20"/>
    <mergeCell ref="J18:J20"/>
    <mergeCell ref="K15:K17"/>
    <mergeCell ref="L15:L17"/>
    <mergeCell ref="M15:M17"/>
    <mergeCell ref="A15:A17"/>
    <mergeCell ref="B15:B17"/>
    <mergeCell ref="C15:C17"/>
    <mergeCell ref="D15:D17"/>
    <mergeCell ref="E15:E17"/>
    <mergeCell ref="J15:J17"/>
    <mergeCell ref="K18:K20"/>
    <mergeCell ref="L18:L20"/>
    <mergeCell ref="M18:M20"/>
    <mergeCell ref="A12:A14"/>
    <mergeCell ref="B12:B14"/>
    <mergeCell ref="C12:C14"/>
    <mergeCell ref="D12:D14"/>
    <mergeCell ref="E12:E14"/>
    <mergeCell ref="J12:J14"/>
    <mergeCell ref="K12:K14"/>
    <mergeCell ref="L12:L14"/>
    <mergeCell ref="M12:M14"/>
    <mergeCell ref="Q12:Q14"/>
    <mergeCell ref="W12:W14"/>
    <mergeCell ref="X12:X14"/>
    <mergeCell ref="AD13:AD14"/>
    <mergeCell ref="R12:R14"/>
    <mergeCell ref="T12:T13"/>
    <mergeCell ref="U12:U14"/>
    <mergeCell ref="N12:N14"/>
    <mergeCell ref="O12:O14"/>
    <mergeCell ref="P12:P14"/>
    <mergeCell ref="N9:N11"/>
    <mergeCell ref="O9:O11"/>
    <mergeCell ref="P9:P11"/>
    <mergeCell ref="Q9:Q11"/>
    <mergeCell ref="AJ7:AJ8"/>
    <mergeCell ref="A9:A11"/>
    <mergeCell ref="B9:B11"/>
    <mergeCell ref="C9:C11"/>
    <mergeCell ref="D9:D11"/>
    <mergeCell ref="E9:E11"/>
    <mergeCell ref="J9:J11"/>
    <mergeCell ref="K9:K11"/>
    <mergeCell ref="L9:L11"/>
    <mergeCell ref="M9:M11"/>
    <mergeCell ref="AD7:AD8"/>
    <mergeCell ref="AE7:AE8"/>
    <mergeCell ref="AH7:AH8"/>
    <mergeCell ref="AI7:AI8"/>
    <mergeCell ref="U7:U8"/>
    <mergeCell ref="V7:V8"/>
    <mergeCell ref="AH9:AH11"/>
    <mergeCell ref="AI9:AI11"/>
    <mergeCell ref="AJ9:AJ11"/>
    <mergeCell ref="AD10:AD11"/>
    <mergeCell ref="J7:L7"/>
    <mergeCell ref="M7:O7"/>
    <mergeCell ref="P7:P8"/>
    <mergeCell ref="Q7:Q8"/>
    <mergeCell ref="R7:R8"/>
    <mergeCell ref="T7:T8"/>
    <mergeCell ref="A5:G5"/>
    <mergeCell ref="A7:A8"/>
    <mergeCell ref="B7:B8"/>
    <mergeCell ref="C7:C8"/>
    <mergeCell ref="A2:E2"/>
    <mergeCell ref="D7:D8"/>
    <mergeCell ref="E7:E8"/>
    <mergeCell ref="F7:F8"/>
    <mergeCell ref="G7:G8"/>
    <mergeCell ref="H7:H8"/>
    <mergeCell ref="A1:H1"/>
    <mergeCell ref="I1:Z1"/>
    <mergeCell ref="AA1:AG1"/>
    <mergeCell ref="F2:Z2"/>
    <mergeCell ref="AA2:AG2"/>
    <mergeCell ref="J3:V3"/>
    <mergeCell ref="W3:Y3"/>
    <mergeCell ref="Z3:AG3"/>
    <mergeCell ref="A4:AG4"/>
    <mergeCell ref="AG5:AG8"/>
    <mergeCell ref="Y7:Y8"/>
    <mergeCell ref="Z7:AA8"/>
    <mergeCell ref="AB7:AC8"/>
    <mergeCell ref="AF7:AF8"/>
    <mergeCell ref="I7:I8"/>
    <mergeCell ref="B3:I3"/>
    <mergeCell ref="W7:W8"/>
    <mergeCell ref="X7:X8"/>
    <mergeCell ref="AK7:AK8"/>
    <mergeCell ref="R9:R11"/>
    <mergeCell ref="T9:T10"/>
    <mergeCell ref="U9:U11"/>
    <mergeCell ref="Y9:Y11"/>
    <mergeCell ref="AK9:AK11"/>
    <mergeCell ref="Z10:AA11"/>
    <mergeCell ref="AB10:AC11"/>
    <mergeCell ref="AE10:AE11"/>
    <mergeCell ref="W9:W11"/>
    <mergeCell ref="X9:X11"/>
    <mergeCell ref="AF9:AF11"/>
    <mergeCell ref="AG9:AG11"/>
    <mergeCell ref="AK12:AK14"/>
    <mergeCell ref="Z13:AA14"/>
    <mergeCell ref="AB13:AC14"/>
    <mergeCell ref="AE13:AE14"/>
    <mergeCell ref="R15:R17"/>
    <mergeCell ref="T15:T16"/>
    <mergeCell ref="U15:U17"/>
    <mergeCell ref="Y15:Y17"/>
    <mergeCell ref="AK15:AK17"/>
    <mergeCell ref="Z16:AA17"/>
    <mergeCell ref="AB16:AC17"/>
    <mergeCell ref="AE16:AE17"/>
    <mergeCell ref="AF12:AF14"/>
    <mergeCell ref="AG12:AG14"/>
    <mergeCell ref="Y12:Y14"/>
    <mergeCell ref="AH12:AH14"/>
    <mergeCell ref="AI12:AI14"/>
    <mergeCell ref="AJ12:AJ14"/>
    <mergeCell ref="AH15:AH17"/>
    <mergeCell ref="AI15:AI17"/>
    <mergeCell ref="AJ15:AJ17"/>
    <mergeCell ref="AK18:AK20"/>
    <mergeCell ref="Z19:AA20"/>
    <mergeCell ref="AB19:AC20"/>
    <mergeCell ref="AE19:AE20"/>
    <mergeCell ref="R21:R23"/>
    <mergeCell ref="T21:T22"/>
    <mergeCell ref="U21:U23"/>
    <mergeCell ref="Y21:Y23"/>
    <mergeCell ref="AK21:AK23"/>
    <mergeCell ref="Z22:AA23"/>
    <mergeCell ref="AB22:AC23"/>
    <mergeCell ref="AE22:AE23"/>
    <mergeCell ref="AH18:AH20"/>
    <mergeCell ref="AI18:AI20"/>
    <mergeCell ref="AJ18:AJ20"/>
    <mergeCell ref="T18:T19"/>
    <mergeCell ref="U18:U20"/>
    <mergeCell ref="Y18:Y20"/>
    <mergeCell ref="AH21:AH23"/>
    <mergeCell ref="AI21:AI23"/>
    <mergeCell ref="AJ21:AJ23"/>
    <mergeCell ref="AK24:AK26"/>
    <mergeCell ref="Z25:AA26"/>
    <mergeCell ref="AB25:AC26"/>
    <mergeCell ref="AE25:AE26"/>
    <mergeCell ref="R27:R29"/>
    <mergeCell ref="T27:T28"/>
    <mergeCell ref="U27:U29"/>
    <mergeCell ref="Y27:Y29"/>
    <mergeCell ref="AK27:AK29"/>
    <mergeCell ref="Z28:AA29"/>
    <mergeCell ref="AB28:AC29"/>
    <mergeCell ref="AE28:AE29"/>
    <mergeCell ref="AH24:AH26"/>
    <mergeCell ref="AI24:AI26"/>
    <mergeCell ref="AJ24:AJ26"/>
    <mergeCell ref="T24:T25"/>
    <mergeCell ref="U24:U26"/>
    <mergeCell ref="Y24:Y26"/>
    <mergeCell ref="AH27:AH29"/>
    <mergeCell ref="AI27:AI29"/>
    <mergeCell ref="AJ27:AJ29"/>
    <mergeCell ref="AK30:AK32"/>
    <mergeCell ref="Z31:AA32"/>
    <mergeCell ref="AB31:AC32"/>
    <mergeCell ref="AE31:AE32"/>
    <mergeCell ref="R33:R35"/>
    <mergeCell ref="T33:T34"/>
    <mergeCell ref="U33:U35"/>
    <mergeCell ref="Y33:Y35"/>
    <mergeCell ref="AK33:AK35"/>
    <mergeCell ref="Z34:AA35"/>
    <mergeCell ref="AB34:AC35"/>
    <mergeCell ref="AE34:AE35"/>
    <mergeCell ref="AH30:AH32"/>
    <mergeCell ref="AI30:AI32"/>
    <mergeCell ref="AJ30:AJ32"/>
    <mergeCell ref="T30:T31"/>
    <mergeCell ref="U30:U32"/>
    <mergeCell ref="Y30:Y32"/>
    <mergeCell ref="AH33:AH35"/>
    <mergeCell ref="AI33:AI35"/>
    <mergeCell ref="AJ33:AJ35"/>
    <mergeCell ref="AK36:AK38"/>
    <mergeCell ref="Z37:AA38"/>
    <mergeCell ref="AB37:AC38"/>
    <mergeCell ref="AE37:AE38"/>
    <mergeCell ref="R39:R41"/>
    <mergeCell ref="T39:T40"/>
    <mergeCell ref="U39:U41"/>
    <mergeCell ref="Y39:Y41"/>
    <mergeCell ref="AK39:AK41"/>
    <mergeCell ref="Z40:AA41"/>
    <mergeCell ref="AB40:AC41"/>
    <mergeCell ref="AE40:AE41"/>
    <mergeCell ref="AH36:AH38"/>
    <mergeCell ref="AI36:AI38"/>
    <mergeCell ref="AJ36:AJ38"/>
    <mergeCell ref="T36:T37"/>
    <mergeCell ref="U36:U38"/>
    <mergeCell ref="Y36:Y38"/>
    <mergeCell ref="AH39:AH41"/>
    <mergeCell ref="AI39:AI41"/>
    <mergeCell ref="AJ39:AJ41"/>
    <mergeCell ref="AK42:AK44"/>
    <mergeCell ref="Z43:AA44"/>
    <mergeCell ref="AB43:AC44"/>
    <mergeCell ref="AE43:AE44"/>
    <mergeCell ref="R45:R47"/>
    <mergeCell ref="T45:T46"/>
    <mergeCell ref="U45:U47"/>
    <mergeCell ref="Y45:Y47"/>
    <mergeCell ref="AK45:AK47"/>
    <mergeCell ref="Z46:AA47"/>
    <mergeCell ref="AB46:AC47"/>
    <mergeCell ref="AE46:AE47"/>
    <mergeCell ref="AH42:AH44"/>
    <mergeCell ref="AI42:AI44"/>
    <mergeCell ref="AJ42:AJ44"/>
    <mergeCell ref="T42:T43"/>
    <mergeCell ref="U42:U44"/>
    <mergeCell ref="Y42:Y44"/>
    <mergeCell ref="AH45:AH47"/>
    <mergeCell ref="AI45:AI47"/>
    <mergeCell ref="AJ45:AJ47"/>
    <mergeCell ref="AK48:AK50"/>
    <mergeCell ref="Z49:AA50"/>
    <mergeCell ref="AB49:AC50"/>
    <mergeCell ref="AE49:AE50"/>
    <mergeCell ref="R51:R53"/>
    <mergeCell ref="T51:T52"/>
    <mergeCell ref="U51:U53"/>
    <mergeCell ref="Y51:Y53"/>
    <mergeCell ref="AK51:AK53"/>
    <mergeCell ref="Z52:AA53"/>
    <mergeCell ref="AB52:AC53"/>
    <mergeCell ref="AE52:AE53"/>
    <mergeCell ref="AH48:AH50"/>
    <mergeCell ref="AI48:AI50"/>
    <mergeCell ref="AJ48:AJ50"/>
    <mergeCell ref="T48:T49"/>
    <mergeCell ref="U48:U50"/>
    <mergeCell ref="Y48:Y50"/>
    <mergeCell ref="AH51:AH53"/>
    <mergeCell ref="AI51:AI53"/>
    <mergeCell ref="AJ51:AJ53"/>
    <mergeCell ref="AK54:AK56"/>
    <mergeCell ref="Z55:AA56"/>
    <mergeCell ref="AB55:AC56"/>
    <mergeCell ref="AE55:AE56"/>
    <mergeCell ref="R57:R59"/>
    <mergeCell ref="T57:T58"/>
    <mergeCell ref="U57:U59"/>
    <mergeCell ref="Y57:Y59"/>
    <mergeCell ref="AK57:AK59"/>
    <mergeCell ref="Z58:AA59"/>
    <mergeCell ref="AB58:AC59"/>
    <mergeCell ref="AE58:AE59"/>
    <mergeCell ref="AH54:AH56"/>
    <mergeCell ref="AI54:AI56"/>
    <mergeCell ref="AJ54:AJ56"/>
    <mergeCell ref="T54:T55"/>
    <mergeCell ref="U54:U56"/>
    <mergeCell ref="Y54:Y56"/>
    <mergeCell ref="AF57:AF59"/>
    <mergeCell ref="AG57:AG59"/>
    <mergeCell ref="AH57:AH59"/>
    <mergeCell ref="AI57:AI59"/>
    <mergeCell ref="AJ57:AJ59"/>
    <mergeCell ref="AK66:AK68"/>
    <mergeCell ref="Z67:AA68"/>
    <mergeCell ref="AB67:AC68"/>
    <mergeCell ref="AE67:AE68"/>
    <mergeCell ref="AK60:AK62"/>
    <mergeCell ref="Z61:AA62"/>
    <mergeCell ref="AB61:AC62"/>
    <mergeCell ref="AE61:AE62"/>
    <mergeCell ref="R63:R65"/>
    <mergeCell ref="T63:T64"/>
    <mergeCell ref="U63:U65"/>
    <mergeCell ref="Y63:Y65"/>
    <mergeCell ref="AK63:AK65"/>
    <mergeCell ref="Z64:AA65"/>
    <mergeCell ref="AB64:AC65"/>
    <mergeCell ref="AE64:AE65"/>
    <mergeCell ref="AF60:AF62"/>
    <mergeCell ref="AG60:AG62"/>
    <mergeCell ref="AH60:AH62"/>
    <mergeCell ref="AI60:AI62"/>
    <mergeCell ref="AJ60:AJ62"/>
    <mergeCell ref="T60:T61"/>
    <mergeCell ref="U60:U62"/>
    <mergeCell ref="Y60:Y62"/>
  </mergeCells>
  <phoneticPr fontId="17" type="noConversion"/>
  <conditionalFormatting sqref="A9:A68">
    <cfRule type="cellIs" dxfId="77" priority="1" operator="equal">
      <formula>"VK"</formula>
    </cfRule>
    <cfRule type="cellIs" dxfId="76" priority="2" operator="equal">
      <formula>"DISQ"</formula>
    </cfRule>
    <cfRule type="cellIs" dxfId="75" priority="3" operator="equal">
      <formula>"DNS"</formula>
    </cfRule>
    <cfRule type="cellIs" dxfId="74" priority="4" operator="equal">
      <formula>"DNF"</formula>
    </cfRule>
  </conditionalFormatting>
  <conditionalFormatting sqref="T9:T10">
    <cfRule type="cellIs" dxfId="73" priority="15" operator="equal">
      <formula>"Прекорачење времена"</formula>
    </cfRule>
    <cfRule type="cellIs" dxfId="72" priority="16" operator="equal">
      <formula>"УСПЕШНО"</formula>
    </cfRule>
  </conditionalFormatting>
  <conditionalFormatting sqref="T12:T13 T15:T16 T18:T19 T21:T22 T24:T25 T27:T28 T30:T31 T33:T34 T36:T37 T39:T40 T42:T43 T45:T46 T48:T49 T51:T52 T54:T55 T57:T58 T60:T61 T63:T64 T66:T67">
    <cfRule type="cellIs" dxfId="71" priority="13" operator="equal">
      <formula>"Прекорачење времена"</formula>
    </cfRule>
    <cfRule type="cellIs" dxfId="70" priority="14" operator="equal">
      <formula>"УСПЕШНО"</formula>
    </cfRule>
  </conditionalFormatting>
  <conditionalFormatting sqref="V9">
    <cfRule type="cellIs" dxfId="69" priority="11" operator="equal">
      <formula>"УСПЕШНО"</formula>
    </cfRule>
    <cfRule type="cellIs" dxfId="68" priority="12" operator="equal">
      <formula>"Недостају све КТ"</formula>
    </cfRule>
  </conditionalFormatting>
  <conditionalFormatting sqref="V12">
    <cfRule type="cellIs" dxfId="67" priority="9" operator="equal">
      <formula>"УСПЕШНО"</formula>
    </cfRule>
    <cfRule type="cellIs" dxfId="66" priority="10" operator="equal">
      <formula>"Недостају све КТ"</formula>
    </cfRule>
  </conditionalFormatting>
  <conditionalFormatting sqref="V15 V18 V21 V24 V27">
    <cfRule type="cellIs" dxfId="65" priority="7" operator="equal">
      <formula>"УСПЕШНО"</formula>
    </cfRule>
    <cfRule type="cellIs" dxfId="64" priority="8" operator="equal">
      <formula>"Недостају све КТ"</formula>
    </cfRule>
  </conditionalFormatting>
  <conditionalFormatting sqref="V30 V33 V36 V39 V42 V45 V48 V51 V54 V57 V60 V63 V66">
    <cfRule type="cellIs" dxfId="63" priority="5" operator="equal">
      <formula>"УСПЕШНО"</formula>
    </cfRule>
    <cfRule type="cellIs" dxfId="62" priority="6" operator="equal">
      <formula>"Недостају све КТ"</formula>
    </cfRule>
  </conditionalFormatting>
  <dataValidations count="2">
    <dataValidation type="list" allowBlank="1" showInputMessage="1" showErrorMessage="1" sqref="AF9:AF68" xr:uid="{00000000-0002-0000-0300-000000000000}">
      <formula1>$AL$9:$AL$10</formula1>
    </dataValidation>
    <dataValidation type="list" allowBlank="1" showInputMessage="1" showErrorMessage="1" sqref="G9:G68" xr:uid="{00000000-0002-0000-0300-000001000000}">
      <formula1>$AL$12:$AL$13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horizontalDpi="0" verticalDpi="0" r:id="rId1"/>
  <rowBreaks count="1" manualBreakCount="1">
    <brk id="35" max="16383" man="1"/>
  </rowBreaks>
  <colBreaks count="1" manualBreakCount="1">
    <brk id="32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Клубови!$A$2:$A$60</xm:f>
          </x14:formula1>
          <xm:sqref>D9:D68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68"/>
  <sheetViews>
    <sheetView topLeftCell="A3" zoomScale="90" zoomScaleNormal="90" zoomScaleSheetLayoutView="90" workbookViewId="0">
      <selection activeCell="D21" sqref="D21:D23"/>
    </sheetView>
  </sheetViews>
  <sheetFormatPr defaultRowHeight="14.4" x14ac:dyDescent="0.3"/>
  <cols>
    <col min="2" max="2" width="10.109375" customWidth="1"/>
    <col min="3" max="3" width="7.5546875" style="39" hidden="1" customWidth="1"/>
    <col min="4" max="4" width="13.33203125" customWidth="1"/>
    <col min="5" max="5" width="14" customWidth="1"/>
    <col min="6" max="6" width="23.6640625" customWidth="1"/>
    <col min="7" max="7" width="5.5546875" customWidth="1"/>
    <col min="8" max="8" width="9.33203125" hidden="1" customWidth="1"/>
    <col min="9" max="9" width="12.6640625" customWidth="1"/>
    <col min="10" max="10" width="5.44140625" customWidth="1"/>
    <col min="11" max="11" width="5.6640625" customWidth="1"/>
    <col min="12" max="13" width="5.44140625" customWidth="1"/>
    <col min="14" max="15" width="5.33203125" customWidth="1"/>
    <col min="16" max="16" width="12.44140625" customWidth="1"/>
    <col min="17" max="17" width="9.21875" hidden="1" customWidth="1"/>
    <col min="18" max="18" width="11.33203125" hidden="1" customWidth="1"/>
    <col min="19" max="19" width="17.21875" hidden="1" customWidth="1"/>
    <col min="20" max="20" width="13.6640625" customWidth="1"/>
    <col min="21" max="21" width="10.88671875" hidden="1" customWidth="1"/>
    <col min="22" max="22" width="17.33203125" customWidth="1"/>
    <col min="23" max="23" width="12.6640625" customWidth="1"/>
    <col min="24" max="24" width="10.109375" customWidth="1"/>
    <col min="25" max="25" width="11.6640625" customWidth="1"/>
    <col min="27" max="27" width="9" customWidth="1"/>
    <col min="28" max="28" width="8.5546875" customWidth="1"/>
    <col min="29" max="29" width="8.33203125" customWidth="1"/>
    <col min="30" max="30" width="11.109375" customWidth="1"/>
    <col min="31" max="31" width="10.88671875" customWidth="1"/>
    <col min="33" max="33" width="8.6640625" customWidth="1"/>
    <col min="34" max="34" width="0.109375" customWidth="1"/>
    <col min="35" max="37" width="8.88671875" hidden="1" customWidth="1"/>
    <col min="38" max="38" width="8.6640625" hidden="1" customWidth="1"/>
  </cols>
  <sheetData>
    <row r="1" spans="1:38" ht="28.8" x14ac:dyDescent="0.55000000000000004">
      <c r="A1" s="114">
        <f>+Пионири!A1</f>
        <v>3</v>
      </c>
      <c r="B1" s="114"/>
      <c r="C1" s="114"/>
      <c r="D1" s="114"/>
      <c r="E1" s="114"/>
      <c r="F1" s="114"/>
      <c r="G1" s="114"/>
      <c r="H1" s="114"/>
      <c r="I1" s="115" t="s">
        <v>0</v>
      </c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6"/>
      <c r="AB1" s="116"/>
      <c r="AC1" s="116"/>
      <c r="AD1" s="116"/>
      <c r="AE1" s="116"/>
      <c r="AF1" s="116"/>
      <c r="AG1" s="116"/>
    </row>
    <row r="2" spans="1:38" ht="21" customHeight="1" x14ac:dyDescent="0.3">
      <c r="A2" s="109"/>
      <c r="B2" s="109"/>
      <c r="C2" s="109"/>
      <c r="D2" s="109"/>
      <c r="E2" s="109"/>
      <c r="F2" s="117" t="str">
        <f>+Пионири!F2</f>
        <v>ДАНИ ПЛАНИНАРА СРБИЈЕ</v>
      </c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09"/>
      <c r="AB2" s="109"/>
      <c r="AC2" s="109"/>
      <c r="AD2" s="109"/>
      <c r="AE2" s="109"/>
      <c r="AF2" s="109"/>
      <c r="AG2" s="109"/>
    </row>
    <row r="3" spans="1:38" ht="25.2" customHeight="1" x14ac:dyDescent="0.3">
      <c r="A3" s="36" t="s">
        <v>1</v>
      </c>
      <c r="B3" s="119" t="str">
        <f>+Пионири!B3</f>
        <v>Дојкинци</v>
      </c>
      <c r="C3" s="119"/>
      <c r="D3" s="119"/>
      <c r="E3" s="119"/>
      <c r="F3" s="119"/>
      <c r="G3" s="119"/>
      <c r="H3" s="119"/>
      <c r="I3" s="119"/>
      <c r="J3" s="118" t="s">
        <v>2</v>
      </c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9" t="str">
        <f>+Пионири!W3</f>
        <v>14.06.2026.</v>
      </c>
      <c r="X3" s="119"/>
      <c r="Y3" s="119"/>
      <c r="Z3" s="120" t="s">
        <v>3</v>
      </c>
      <c r="AA3" s="120"/>
      <c r="AB3" s="120"/>
      <c r="AC3" s="120"/>
      <c r="AD3" s="120"/>
      <c r="AE3" s="120"/>
      <c r="AF3" s="120"/>
      <c r="AG3" s="120"/>
    </row>
    <row r="4" spans="1:38" ht="1.2" customHeight="1" thickBot="1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</row>
    <row r="5" spans="1:38" ht="51.6" customHeight="1" thickBot="1" x14ac:dyDescent="0.35">
      <c r="A5" s="127" t="s">
        <v>35</v>
      </c>
      <c r="B5" s="127"/>
      <c r="C5" s="127"/>
      <c r="D5" s="127"/>
      <c r="E5" s="127"/>
      <c r="F5" s="127"/>
      <c r="G5" s="127"/>
      <c r="H5" s="40"/>
      <c r="I5" s="1" t="s">
        <v>4</v>
      </c>
      <c r="J5" s="13">
        <v>4</v>
      </c>
      <c r="K5" s="33" t="s">
        <v>6</v>
      </c>
      <c r="L5" s="13">
        <v>0</v>
      </c>
      <c r="M5" s="34" t="s">
        <v>5</v>
      </c>
      <c r="N5" s="1"/>
      <c r="O5" s="12"/>
      <c r="P5" s="12"/>
      <c r="Q5" s="12"/>
      <c r="R5" s="12"/>
      <c r="S5" s="12"/>
      <c r="T5" s="1"/>
      <c r="U5" s="1"/>
      <c r="V5" s="3"/>
      <c r="W5" s="1"/>
      <c r="X5" s="1"/>
      <c r="Y5" s="1" t="s">
        <v>8</v>
      </c>
      <c r="Z5" s="32">
        <v>10</v>
      </c>
      <c r="AA5" s="1" t="s">
        <v>9</v>
      </c>
      <c r="AB5" s="13">
        <v>6</v>
      </c>
      <c r="AC5" s="1" t="s">
        <v>10</v>
      </c>
      <c r="AD5" s="13">
        <v>2</v>
      </c>
      <c r="AE5" s="1" t="s">
        <v>11</v>
      </c>
      <c r="AF5" s="35">
        <v>3</v>
      </c>
      <c r="AG5" s="122" t="s">
        <v>80</v>
      </c>
    </row>
    <row r="6" spans="1:38" s="37" customFormat="1" ht="3" customHeight="1" thickBot="1" x14ac:dyDescent="0.35">
      <c r="C6" s="38"/>
      <c r="AG6" s="123"/>
    </row>
    <row r="7" spans="1:38" s="2" customFormat="1" ht="28.95" customHeight="1" thickBot="1" x14ac:dyDescent="0.35">
      <c r="A7" s="110" t="s">
        <v>12</v>
      </c>
      <c r="B7" s="110" t="s">
        <v>72</v>
      </c>
      <c r="C7" s="128" t="s">
        <v>89</v>
      </c>
      <c r="D7" s="110" t="s">
        <v>73</v>
      </c>
      <c r="E7" s="110" t="s">
        <v>13</v>
      </c>
      <c r="F7" s="110" t="s">
        <v>14</v>
      </c>
      <c r="G7" s="111" t="s">
        <v>90</v>
      </c>
      <c r="H7" s="111" t="s">
        <v>93</v>
      </c>
      <c r="I7" s="110" t="s">
        <v>15</v>
      </c>
      <c r="J7" s="110" t="s">
        <v>16</v>
      </c>
      <c r="K7" s="110"/>
      <c r="L7" s="110"/>
      <c r="M7" s="110" t="s">
        <v>17</v>
      </c>
      <c r="N7" s="110"/>
      <c r="O7" s="110"/>
      <c r="P7" s="111" t="s">
        <v>96</v>
      </c>
      <c r="Q7" s="126" t="s">
        <v>28</v>
      </c>
      <c r="R7" s="126" t="s">
        <v>29</v>
      </c>
      <c r="S7" s="65" t="s">
        <v>100</v>
      </c>
      <c r="T7" s="110" t="s">
        <v>74</v>
      </c>
      <c r="U7" s="126" t="s">
        <v>31</v>
      </c>
      <c r="V7" s="110" t="s">
        <v>21</v>
      </c>
      <c r="W7" s="110" t="s">
        <v>97</v>
      </c>
      <c r="X7" s="111" t="s">
        <v>94</v>
      </c>
      <c r="Y7" s="111" t="s">
        <v>79</v>
      </c>
      <c r="Z7" s="110" t="s">
        <v>23</v>
      </c>
      <c r="AA7" s="110"/>
      <c r="AB7" s="110" t="s">
        <v>24</v>
      </c>
      <c r="AC7" s="110"/>
      <c r="AD7" s="110" t="s">
        <v>25</v>
      </c>
      <c r="AE7" s="110" t="s">
        <v>26</v>
      </c>
      <c r="AF7" s="124" t="s">
        <v>27</v>
      </c>
      <c r="AG7" s="123"/>
      <c r="AH7" s="154" t="s">
        <v>75</v>
      </c>
      <c r="AI7" s="104" t="s">
        <v>76</v>
      </c>
      <c r="AJ7" s="104" t="s">
        <v>77</v>
      </c>
      <c r="AK7" s="104" t="s">
        <v>78</v>
      </c>
    </row>
    <row r="8" spans="1:38" ht="15" thickBot="1" x14ac:dyDescent="0.35">
      <c r="A8" s="111"/>
      <c r="B8" s="111"/>
      <c r="C8" s="129"/>
      <c r="D8" s="111"/>
      <c r="E8" s="112"/>
      <c r="F8" s="111"/>
      <c r="G8" s="113"/>
      <c r="H8" s="113"/>
      <c r="I8" s="111"/>
      <c r="J8" s="4" t="s">
        <v>18</v>
      </c>
      <c r="K8" s="4" t="s">
        <v>19</v>
      </c>
      <c r="L8" s="4" t="s">
        <v>20</v>
      </c>
      <c r="M8" s="4" t="s">
        <v>18</v>
      </c>
      <c r="N8" s="4" t="s">
        <v>19</v>
      </c>
      <c r="O8" s="4" t="s">
        <v>20</v>
      </c>
      <c r="P8" s="113"/>
      <c r="Q8" s="93"/>
      <c r="R8" s="93"/>
      <c r="S8" s="66">
        <f>(J5*3600)+(L5*60)</f>
        <v>14400</v>
      </c>
      <c r="T8" s="111"/>
      <c r="U8" s="94"/>
      <c r="V8" s="111"/>
      <c r="W8" s="111"/>
      <c r="X8" s="113"/>
      <c r="Y8" s="113"/>
      <c r="Z8" s="111"/>
      <c r="AA8" s="111"/>
      <c r="AB8" s="111"/>
      <c r="AC8" s="111"/>
      <c r="AD8" s="111"/>
      <c r="AE8" s="111"/>
      <c r="AF8" s="125"/>
      <c r="AG8" s="123"/>
      <c r="AH8" s="155"/>
      <c r="AI8" s="105"/>
      <c r="AJ8" s="105"/>
      <c r="AK8" s="105"/>
    </row>
    <row r="9" spans="1:38" ht="14.4" customHeight="1" thickBot="1" x14ac:dyDescent="0.35">
      <c r="A9" s="136">
        <f>IF(OR(B9="",B9="DNF",B9="DNS"),B9,IF(OR(C9="VK",C9="DISQ"),C9,IF(AG9&gt;1,AG9,RANK(C9,$C$9:$C$66,0))))</f>
        <v>2</v>
      </c>
      <c r="B9" s="139">
        <f t="shared" ref="B9" si="0">IF(AND(F9="",F10="",F11=""),"",IF(J9="","DNS",IF(M9="","DNF",IF(OR(S10&gt;$S$8,AF9="DISQ"),"DISQ",V11+W9+X9+Y9))))</f>
        <v>490</v>
      </c>
      <c r="C9" s="142">
        <f>IF(OR(AND(B9="DISQ",AF9="VK"),AF9="VK",F11=""),"VK",B9)</f>
        <v>490</v>
      </c>
      <c r="D9" s="145" t="s">
        <v>52</v>
      </c>
      <c r="E9" s="158" t="s">
        <v>123</v>
      </c>
      <c r="F9" s="58" t="s">
        <v>120</v>
      </c>
      <c r="G9" s="46" t="s">
        <v>91</v>
      </c>
      <c r="H9" s="57">
        <f>IF(G9="Ж",5,0)</f>
        <v>0</v>
      </c>
      <c r="I9" s="59">
        <v>1600010</v>
      </c>
      <c r="J9" s="151">
        <v>10</v>
      </c>
      <c r="K9" s="151">
        <v>34</v>
      </c>
      <c r="L9" s="151">
        <v>22</v>
      </c>
      <c r="M9" s="130">
        <v>14</v>
      </c>
      <c r="N9" s="130">
        <v>21</v>
      </c>
      <c r="O9" s="130">
        <v>31</v>
      </c>
      <c r="P9" s="133"/>
      <c r="Q9" s="88">
        <f>+(J9*3600)+(K9*60)+L9+P9</f>
        <v>38062</v>
      </c>
      <c r="R9" s="88">
        <f>+(M9*3600)+(N9*60)+O9</f>
        <v>51691</v>
      </c>
      <c r="S9" s="61"/>
      <c r="T9" s="90" t="str">
        <f>IF(S10="","",IF(S10&lt;=$S$8,"УСПЕШНО","Прекорачење времена"))</f>
        <v>УСПЕШНО</v>
      </c>
      <c r="U9" s="92" t="str">
        <f>IF(OR(F11="",AF9="DISQ",AF9="VK"),"",IF(AND(T9="УСПЕШНО",V9="УСПЕШНО"),S10,""))</f>
        <v/>
      </c>
      <c r="V9" s="5" t="str">
        <f>IF(V11="","",IF(AND(V10=$Z$5),"УСПЕШНО",IF(AND(V10&lt;$Z$5),"Недостају све КТ")))</f>
        <v>Недостају све КТ</v>
      </c>
      <c r="W9" s="106">
        <f>IF(F9="","",IF(U9="",0,MIN($U$9:$U$66)/U9*100))</f>
        <v>0</v>
      </c>
      <c r="X9" s="95">
        <f>IF(F9="","",(SUM(H9:H11)))</f>
        <v>0</v>
      </c>
      <c r="Y9" s="95">
        <f>IF(F9="","",AH9+AI9+AJ9+AK9)</f>
        <v>90</v>
      </c>
      <c r="Z9" s="26">
        <v>6</v>
      </c>
      <c r="AA9" s="27"/>
      <c r="AB9" s="28">
        <v>2</v>
      </c>
      <c r="AC9" s="27"/>
      <c r="AD9" s="28">
        <v>2</v>
      </c>
      <c r="AE9" s="27"/>
      <c r="AF9" s="98"/>
      <c r="AG9" s="101"/>
      <c r="AH9" s="102">
        <f>IF(Z10="",0,Z10)</f>
        <v>30</v>
      </c>
      <c r="AI9" s="76">
        <f>IF(AB10="",0,AB10)</f>
        <v>40</v>
      </c>
      <c r="AJ9" s="76">
        <f>IF(AD10="",0,AD10)</f>
        <v>20</v>
      </c>
      <c r="AK9" s="76">
        <f>IF(AE10="",0,AE10)</f>
        <v>0</v>
      </c>
      <c r="AL9" t="s">
        <v>87</v>
      </c>
    </row>
    <row r="10" spans="1:38" ht="16.2" customHeight="1" thickBot="1" x14ac:dyDescent="0.35">
      <c r="A10" s="137"/>
      <c r="B10" s="140"/>
      <c r="C10" s="143"/>
      <c r="D10" s="146"/>
      <c r="E10" s="146"/>
      <c r="F10" s="58" t="s">
        <v>121</v>
      </c>
      <c r="G10" s="47" t="s">
        <v>91</v>
      </c>
      <c r="H10" s="57">
        <f t="shared" ref="H10:H68" si="1">IF(G10="Ж",5,0)</f>
        <v>0</v>
      </c>
      <c r="I10" s="18"/>
      <c r="J10" s="152"/>
      <c r="K10" s="152"/>
      <c r="L10" s="152"/>
      <c r="M10" s="131"/>
      <c r="N10" s="131"/>
      <c r="O10" s="131"/>
      <c r="P10" s="134"/>
      <c r="Q10" s="89"/>
      <c r="R10" s="89"/>
      <c r="S10" s="62">
        <f>IF(OR(Q9=0,R9=0),"",R9-Q9)</f>
        <v>13629</v>
      </c>
      <c r="T10" s="91"/>
      <c r="U10" s="93"/>
      <c r="V10" s="25">
        <v>8</v>
      </c>
      <c r="W10" s="107"/>
      <c r="X10" s="96"/>
      <c r="Y10" s="96"/>
      <c r="Z10" s="78">
        <f>IF(AND(Z9="",AA9=""),"",IF($AB$5&gt;=(Z9+AA9),(Z9*5)-(AA9*5),"Погрешан унос података"))</f>
        <v>30</v>
      </c>
      <c r="AA10" s="79"/>
      <c r="AB10" s="82">
        <f>IF(AND(AB9="",AC9=""),"",IF($AD$5=(AB9+AC9),(AB9*20)-(AC9*5),"Погрешан унос података"))</f>
        <v>40</v>
      </c>
      <c r="AC10" s="83"/>
      <c r="AD10" s="156">
        <f>IF(AD9="","",IF($AF$5&gt;=AD9,AD9*10,"Погрешан унос"))</f>
        <v>20</v>
      </c>
      <c r="AE10" s="86" t="str">
        <f>IF(AE9="","",AE9*-5)</f>
        <v/>
      </c>
      <c r="AF10" s="99"/>
      <c r="AG10" s="101"/>
      <c r="AH10" s="102"/>
      <c r="AI10" s="76"/>
      <c r="AJ10" s="76"/>
      <c r="AK10" s="76"/>
      <c r="AL10" t="s">
        <v>88</v>
      </c>
    </row>
    <row r="11" spans="1:38" s="9" customFormat="1" ht="16.2" customHeight="1" thickBot="1" x14ac:dyDescent="0.35">
      <c r="A11" s="138"/>
      <c r="B11" s="141"/>
      <c r="C11" s="144"/>
      <c r="D11" s="147"/>
      <c r="E11" s="159"/>
      <c r="F11" s="58" t="s">
        <v>122</v>
      </c>
      <c r="G11" s="48" t="s">
        <v>91</v>
      </c>
      <c r="H11" s="57">
        <f t="shared" si="1"/>
        <v>0</v>
      </c>
      <c r="I11" s="20"/>
      <c r="J11" s="153"/>
      <c r="K11" s="153"/>
      <c r="L11" s="153"/>
      <c r="M11" s="132"/>
      <c r="N11" s="132"/>
      <c r="O11" s="132"/>
      <c r="P11" s="135"/>
      <c r="Q11" s="87"/>
      <c r="R11" s="87"/>
      <c r="S11" s="63">
        <f>IF(S10="","",S10/86400)</f>
        <v>0.15774305555555557</v>
      </c>
      <c r="T11" s="64">
        <f>S11</f>
        <v>0.15774305555555557</v>
      </c>
      <c r="U11" s="94"/>
      <c r="V11" s="7">
        <f>IF(V10="","",V10*50)</f>
        <v>400</v>
      </c>
      <c r="W11" s="108"/>
      <c r="X11" s="97"/>
      <c r="Y11" s="97"/>
      <c r="Z11" s="80"/>
      <c r="AA11" s="81"/>
      <c r="AB11" s="84"/>
      <c r="AC11" s="85"/>
      <c r="AD11" s="157"/>
      <c r="AE11" s="87"/>
      <c r="AF11" s="100"/>
      <c r="AG11" s="101"/>
      <c r="AH11" s="103"/>
      <c r="AI11" s="77"/>
      <c r="AJ11" s="77"/>
      <c r="AK11" s="77"/>
    </row>
    <row r="12" spans="1:38" s="11" customFormat="1" ht="14.4" customHeight="1" thickBot="1" x14ac:dyDescent="0.35">
      <c r="A12" s="136">
        <f t="shared" ref="A12" si="2">IF(OR(B12="",B12="DNF",B12="DNS"),B12,IF(OR(C12="VK",C12="DISQ"),C12,IF(AG12&gt;1,AG12,RANK(C12,$C$9:$C$66,0))))</f>
        <v>3</v>
      </c>
      <c r="B12" s="139">
        <f t="shared" ref="B12:B66" si="3">IF(AND(F12="",F13="",F14=""),"",IF(J12="","DNS",IF(M12="","DNF",IF(OR(S13&gt;$S$8,AF12="DISQ"),"DISQ",V14+W12+X12+Y12))))</f>
        <v>370</v>
      </c>
      <c r="C12" s="142">
        <f>IF(OR(AND(B12="DISQ",AF12="VK"),AF12="VK",F14=""),"VK",B12)</f>
        <v>370</v>
      </c>
      <c r="D12" s="145" t="s">
        <v>52</v>
      </c>
      <c r="E12" s="145" t="s">
        <v>127</v>
      </c>
      <c r="F12" s="58" t="s">
        <v>124</v>
      </c>
      <c r="G12" s="46" t="s">
        <v>91</v>
      </c>
      <c r="H12" s="57">
        <f>IF(G12="Ж",5,0)</f>
        <v>0</v>
      </c>
      <c r="I12" s="59">
        <v>1450852</v>
      </c>
      <c r="J12" s="151">
        <v>10</v>
      </c>
      <c r="K12" s="151">
        <v>10</v>
      </c>
      <c r="L12" s="151">
        <v>10</v>
      </c>
      <c r="M12" s="130">
        <v>14</v>
      </c>
      <c r="N12" s="130">
        <v>6</v>
      </c>
      <c r="O12" s="130">
        <v>25</v>
      </c>
      <c r="P12" s="133"/>
      <c r="Q12" s="88">
        <f>+(J12*3600)+(K12*60)+L12+P12</f>
        <v>36610</v>
      </c>
      <c r="R12" s="88">
        <f>+(M12*3600)+(N12*60)+O12</f>
        <v>50785</v>
      </c>
      <c r="S12" s="61"/>
      <c r="T12" s="90" t="str">
        <f>IF(S13="","",IF(S13&lt;=$S$8,"УСПЕШНО","Прекорачење времена"))</f>
        <v>УСПЕШНО</v>
      </c>
      <c r="U12" s="92" t="str">
        <f t="shared" ref="U12" si="4">IF(OR(F14="",AF12="DISQ",AF12="VK"),"",IF(AND(T12="УСПЕШНО",V12="УСПЕШНО"),S13,""))</f>
        <v/>
      </c>
      <c r="V12" s="5" t="str">
        <f>IF(V14="","",IF(AND(V13=$Z$5),"УСПЕШНО",IF(AND(V13&lt;$Z$5),"Недостају све КТ")))</f>
        <v>Недостају све КТ</v>
      </c>
      <c r="W12" s="106">
        <f>IF(F12="","",IF(U12="",0,MIN($U$9:$U$66)/U12*100))</f>
        <v>0</v>
      </c>
      <c r="X12" s="95">
        <f t="shared" ref="X12" si="5">IF(F12="","",(SUM(H12:H14)))</f>
        <v>5</v>
      </c>
      <c r="Y12" s="95">
        <f>IF(F12="","",AH12+AI12+AJ12+AK12)</f>
        <v>65</v>
      </c>
      <c r="Z12" s="26">
        <v>6</v>
      </c>
      <c r="AA12" s="27"/>
      <c r="AB12" s="28">
        <v>1</v>
      </c>
      <c r="AC12" s="27">
        <v>1</v>
      </c>
      <c r="AD12" s="28">
        <v>2</v>
      </c>
      <c r="AE12" s="27"/>
      <c r="AF12" s="98"/>
      <c r="AG12" s="101"/>
      <c r="AH12" s="102">
        <f t="shared" ref="AH12" si="6">IF(Z13="",0,Z13)</f>
        <v>30</v>
      </c>
      <c r="AI12" s="76">
        <f t="shared" ref="AI12" si="7">IF(AB13="",0,AB13)</f>
        <v>15</v>
      </c>
      <c r="AJ12" s="76">
        <f t="shared" ref="AJ12:AK12" si="8">IF(AD13="",0,AD13)</f>
        <v>20</v>
      </c>
      <c r="AK12" s="76">
        <f t="shared" si="8"/>
        <v>0</v>
      </c>
      <c r="AL12" s="41" t="s">
        <v>91</v>
      </c>
    </row>
    <row r="13" spans="1:38" ht="14.4" customHeight="1" thickBot="1" x14ac:dyDescent="0.35">
      <c r="A13" s="137"/>
      <c r="B13" s="140"/>
      <c r="C13" s="143"/>
      <c r="D13" s="146"/>
      <c r="E13" s="146"/>
      <c r="F13" s="58" t="s">
        <v>125</v>
      </c>
      <c r="G13" s="47" t="s">
        <v>92</v>
      </c>
      <c r="H13" s="57">
        <f t="shared" si="1"/>
        <v>5</v>
      </c>
      <c r="I13" s="18"/>
      <c r="J13" s="152"/>
      <c r="K13" s="152"/>
      <c r="L13" s="152"/>
      <c r="M13" s="131"/>
      <c r="N13" s="131"/>
      <c r="O13" s="131"/>
      <c r="P13" s="134"/>
      <c r="Q13" s="89"/>
      <c r="R13" s="89"/>
      <c r="S13" s="62">
        <f>IF(OR(Q12=0,R12=0),"",R12-Q12)</f>
        <v>14175</v>
      </c>
      <c r="T13" s="91"/>
      <c r="U13" s="93"/>
      <c r="V13" s="25">
        <v>6</v>
      </c>
      <c r="W13" s="107"/>
      <c r="X13" s="96"/>
      <c r="Y13" s="96"/>
      <c r="Z13" s="78">
        <f>IF(AND(Z12="",AA12=""),"",IF($AB$5&gt;=(Z12+AA12),(Z12*5)-(AA12*5),"Погрешан унос података"))</f>
        <v>30</v>
      </c>
      <c r="AA13" s="79"/>
      <c r="AB13" s="82">
        <f>IF(AND(AB12="",AC12=""),"",IF($AD$5=(AB12+AC12),(AB12*20)-(AC12*5),"Погрешан унос података"))</f>
        <v>15</v>
      </c>
      <c r="AC13" s="83"/>
      <c r="AD13" s="156">
        <f>IF(AD12="","",IF($AF$5&gt;=AD12,AD12*10,"Погрешан унос"))</f>
        <v>20</v>
      </c>
      <c r="AE13" s="86" t="str">
        <f>IF(AE12="","",AE12*-5)</f>
        <v/>
      </c>
      <c r="AF13" s="99"/>
      <c r="AG13" s="101"/>
      <c r="AH13" s="102"/>
      <c r="AI13" s="76"/>
      <c r="AJ13" s="76"/>
      <c r="AK13" s="76"/>
      <c r="AL13" s="42" t="s">
        <v>92</v>
      </c>
    </row>
    <row r="14" spans="1:38" s="9" customFormat="1" ht="15" customHeight="1" thickBot="1" x14ac:dyDescent="0.35">
      <c r="A14" s="138"/>
      <c r="B14" s="141"/>
      <c r="C14" s="144"/>
      <c r="D14" s="147"/>
      <c r="E14" s="159"/>
      <c r="F14" s="58" t="s">
        <v>126</v>
      </c>
      <c r="G14" s="48" t="s">
        <v>91</v>
      </c>
      <c r="H14" s="57">
        <f t="shared" si="1"/>
        <v>0</v>
      </c>
      <c r="I14" s="20"/>
      <c r="J14" s="153"/>
      <c r="K14" s="153"/>
      <c r="L14" s="153"/>
      <c r="M14" s="132"/>
      <c r="N14" s="132"/>
      <c r="O14" s="132"/>
      <c r="P14" s="135"/>
      <c r="Q14" s="87"/>
      <c r="R14" s="87"/>
      <c r="S14" s="63">
        <f>IF(S13="","",S13/86400)</f>
        <v>0.1640625</v>
      </c>
      <c r="T14" s="64">
        <f>S14</f>
        <v>0.1640625</v>
      </c>
      <c r="U14" s="94"/>
      <c r="V14" s="7">
        <f>IF(V13="","",V13*50)</f>
        <v>300</v>
      </c>
      <c r="W14" s="108"/>
      <c r="X14" s="97"/>
      <c r="Y14" s="97"/>
      <c r="Z14" s="80"/>
      <c r="AA14" s="81"/>
      <c r="AB14" s="84"/>
      <c r="AC14" s="85"/>
      <c r="AD14" s="157"/>
      <c r="AE14" s="87"/>
      <c r="AF14" s="100"/>
      <c r="AG14" s="101"/>
      <c r="AH14" s="103"/>
      <c r="AI14" s="77"/>
      <c r="AJ14" s="77"/>
      <c r="AK14" s="77"/>
    </row>
    <row r="15" spans="1:38" ht="14.4" customHeight="1" thickBot="1" x14ac:dyDescent="0.35">
      <c r="A15" s="136" t="str">
        <f t="shared" ref="A15" si="9">IF(OR(B15="",B15="DNF",B15="DNS"),B15,IF(OR(C15="VK",C15="DISQ"),C15,IF(AG15&gt;1,AG15,RANK(C15,$C$9:$C$66,0))))</f>
        <v>DISQ</v>
      </c>
      <c r="B15" s="139" t="str">
        <f t="shared" si="3"/>
        <v>DISQ</v>
      </c>
      <c r="C15" s="142" t="str">
        <f>IF(OR(AND(B15="DISQ",AF15="VK"),AF15="VK",F17=""),"VK",B15)</f>
        <v>DISQ</v>
      </c>
      <c r="D15" s="145" t="s">
        <v>71</v>
      </c>
      <c r="E15" s="158" t="s">
        <v>131</v>
      </c>
      <c r="F15" s="58" t="s">
        <v>128</v>
      </c>
      <c r="G15" s="46" t="s">
        <v>92</v>
      </c>
      <c r="H15" s="57">
        <f t="shared" si="1"/>
        <v>5</v>
      </c>
      <c r="I15" s="22">
        <v>2122668</v>
      </c>
      <c r="J15" s="152">
        <v>10</v>
      </c>
      <c r="K15" s="152">
        <v>14</v>
      </c>
      <c r="L15" s="152">
        <v>21</v>
      </c>
      <c r="M15" s="131">
        <v>14</v>
      </c>
      <c r="N15" s="131">
        <v>19</v>
      </c>
      <c r="O15" s="131">
        <v>3</v>
      </c>
      <c r="P15" s="133"/>
      <c r="Q15" s="88">
        <f>+(J15*3600)+(K15*60)+L15+P15</f>
        <v>36861</v>
      </c>
      <c r="R15" s="86">
        <f>+(M15*3600)+(N15*60)+O15</f>
        <v>51543</v>
      </c>
      <c r="S15" s="62"/>
      <c r="T15" s="90" t="str">
        <f>IF(S16="","",IF(S16&lt;=$S$8,"УСПЕШНО","Прекорачење времена"))</f>
        <v>Прекорачење времена</v>
      </c>
      <c r="U15" s="92" t="str">
        <f t="shared" ref="U15" si="10">IF(OR(F17="",AF15="DISQ",AF15="VK"),"",IF(AND(T15="УСПЕШНО",V15="УСПЕШНО"),S16,""))</f>
        <v/>
      </c>
      <c r="V15" s="5" t="str">
        <f>IF(V17="","",IF(AND(V16=$Z$5),"УСПЕШНО",IF(AND(V16&lt;$Z$5),"Недостају све КТ")))</f>
        <v>Недостају све КТ</v>
      </c>
      <c r="W15" s="106">
        <f>IF(F15="","",IF(U15="",0,MIN($U$9:$U$66)/U15*100))</f>
        <v>0</v>
      </c>
      <c r="X15" s="95">
        <f t="shared" ref="X15" si="11">IF(F15="","",(SUM(H15:H17)))</f>
        <v>10</v>
      </c>
      <c r="Y15" s="95">
        <f>IF(F15="","",AH15+AI15+AJ15+AK15)</f>
        <v>90</v>
      </c>
      <c r="Z15" s="29">
        <v>6</v>
      </c>
      <c r="AA15" s="30"/>
      <c r="AB15" s="31">
        <v>2</v>
      </c>
      <c r="AC15" s="30"/>
      <c r="AD15" s="31">
        <v>2</v>
      </c>
      <c r="AE15" s="30"/>
      <c r="AF15" s="98"/>
      <c r="AG15" s="101"/>
      <c r="AH15" s="102">
        <f t="shared" ref="AH15" si="12">IF(Z16="",0,Z16)</f>
        <v>30</v>
      </c>
      <c r="AI15" s="76">
        <f t="shared" ref="AI15" si="13">IF(AB16="",0,AB16)</f>
        <v>40</v>
      </c>
      <c r="AJ15" s="76">
        <f t="shared" ref="AJ15:AK15" si="14">IF(AD16="",0,AD16)</f>
        <v>20</v>
      </c>
      <c r="AK15" s="76">
        <f t="shared" si="14"/>
        <v>0</v>
      </c>
    </row>
    <row r="16" spans="1:38" ht="14.4" customHeight="1" thickBot="1" x14ac:dyDescent="0.35">
      <c r="A16" s="137"/>
      <c r="B16" s="140"/>
      <c r="C16" s="143"/>
      <c r="D16" s="146"/>
      <c r="E16" s="146"/>
      <c r="F16" s="58" t="s">
        <v>129</v>
      </c>
      <c r="G16" s="47" t="s">
        <v>91</v>
      </c>
      <c r="H16" s="57">
        <f t="shared" si="1"/>
        <v>0</v>
      </c>
      <c r="I16" s="24"/>
      <c r="J16" s="152"/>
      <c r="K16" s="152"/>
      <c r="L16" s="152"/>
      <c r="M16" s="131"/>
      <c r="N16" s="131"/>
      <c r="O16" s="131"/>
      <c r="P16" s="134"/>
      <c r="Q16" s="89"/>
      <c r="R16" s="89"/>
      <c r="S16" s="62">
        <f>IF(OR(Q15=0,R15=0),"",R15-Q15)</f>
        <v>14682</v>
      </c>
      <c r="T16" s="91"/>
      <c r="U16" s="93"/>
      <c r="V16" s="14">
        <v>5</v>
      </c>
      <c r="W16" s="107"/>
      <c r="X16" s="96"/>
      <c r="Y16" s="96"/>
      <c r="Z16" s="78">
        <f>IF(AND(Z15="",AA15=""),"",IF($AB$5&gt;=(Z15+AA15),(Z15*5)-(AA15*5),"Погрешан унос података"))</f>
        <v>30</v>
      </c>
      <c r="AA16" s="79"/>
      <c r="AB16" s="82">
        <f>IF(AND(AB15="",AC15=""),"",IF($AD$5=(AB15+AC15),(AB15*20)-(AC15*5),"Погрешан унос података"))</f>
        <v>40</v>
      </c>
      <c r="AC16" s="83"/>
      <c r="AD16" s="156">
        <f>IF(AD15="","",IF($AF$5&gt;=AD15,AD15*10,"Погрешан унос"))</f>
        <v>20</v>
      </c>
      <c r="AE16" s="86" t="str">
        <f>IF(AE15="","",AE15*-5)</f>
        <v/>
      </c>
      <c r="AF16" s="99"/>
      <c r="AG16" s="101"/>
      <c r="AH16" s="102"/>
      <c r="AI16" s="76"/>
      <c r="AJ16" s="76"/>
      <c r="AK16" s="76"/>
    </row>
    <row r="17" spans="1:37" s="10" customFormat="1" ht="15" customHeight="1" thickBot="1" x14ac:dyDescent="0.35">
      <c r="A17" s="138"/>
      <c r="B17" s="141"/>
      <c r="C17" s="144"/>
      <c r="D17" s="147"/>
      <c r="E17" s="159"/>
      <c r="F17" s="58" t="s">
        <v>130</v>
      </c>
      <c r="G17" s="48" t="s">
        <v>92</v>
      </c>
      <c r="H17" s="57">
        <f t="shared" si="1"/>
        <v>5</v>
      </c>
      <c r="I17" s="20"/>
      <c r="J17" s="153"/>
      <c r="K17" s="153"/>
      <c r="L17" s="153"/>
      <c r="M17" s="132"/>
      <c r="N17" s="132"/>
      <c r="O17" s="132"/>
      <c r="P17" s="135"/>
      <c r="Q17" s="87"/>
      <c r="R17" s="87"/>
      <c r="S17" s="63">
        <f>IF(S16="","",S16/86400)</f>
        <v>0.16993055555555556</v>
      </c>
      <c r="T17" s="64">
        <f>S17</f>
        <v>0.16993055555555556</v>
      </c>
      <c r="U17" s="94"/>
      <c r="V17" s="7">
        <f>IF(V16="","",V16*50)</f>
        <v>250</v>
      </c>
      <c r="W17" s="108"/>
      <c r="X17" s="97"/>
      <c r="Y17" s="97"/>
      <c r="Z17" s="80"/>
      <c r="AA17" s="81"/>
      <c r="AB17" s="84"/>
      <c r="AC17" s="85"/>
      <c r="AD17" s="157"/>
      <c r="AE17" s="87"/>
      <c r="AF17" s="100"/>
      <c r="AG17" s="101"/>
      <c r="AH17" s="103"/>
      <c r="AI17" s="77"/>
      <c r="AJ17" s="77"/>
      <c r="AK17" s="77"/>
    </row>
    <row r="18" spans="1:37" ht="14.4" customHeight="1" thickBot="1" x14ac:dyDescent="0.35">
      <c r="A18" s="136">
        <f t="shared" ref="A18" si="15">IF(OR(B18="",B18="DNF",B18="DNS"),B18,IF(OR(C18="VK",C18="DISQ"),C18,IF(AG18&gt;1,AG18,RANK(C18,$C$9:$C$66,0))))</f>
        <v>1</v>
      </c>
      <c r="B18" s="139">
        <f t="shared" si="3"/>
        <v>700</v>
      </c>
      <c r="C18" s="142">
        <f>IF(OR(AND(B18="DISQ",AF18="VK"),AF18="VK",F20=""),"VK",B18)</f>
        <v>700</v>
      </c>
      <c r="D18" s="145" t="s">
        <v>40</v>
      </c>
      <c r="E18" s="158" t="s">
        <v>135</v>
      </c>
      <c r="F18" s="74" t="s">
        <v>132</v>
      </c>
      <c r="G18" s="46" t="s">
        <v>91</v>
      </c>
      <c r="H18" s="57">
        <f t="shared" si="1"/>
        <v>0</v>
      </c>
      <c r="I18" s="22"/>
      <c r="J18" s="152">
        <v>10</v>
      </c>
      <c r="K18" s="152">
        <v>5</v>
      </c>
      <c r="L18" s="152">
        <v>3</v>
      </c>
      <c r="M18" s="131">
        <v>13</v>
      </c>
      <c r="N18" s="131">
        <v>40</v>
      </c>
      <c r="O18" s="131">
        <v>12</v>
      </c>
      <c r="P18" s="133"/>
      <c r="Q18" s="88">
        <f>+(J18*3600)+(K18*60)+L18+P18</f>
        <v>36303</v>
      </c>
      <c r="R18" s="86">
        <f>+(M18*3600)+(N18*60)+O18</f>
        <v>49212</v>
      </c>
      <c r="S18" s="62"/>
      <c r="T18" s="90" t="str">
        <f>IF(S19="","",IF(S19&lt;=$S$8,"УСПЕШНО","Прекорачење времена"))</f>
        <v>УСПЕШНО</v>
      </c>
      <c r="U18" s="92">
        <f t="shared" ref="U18" si="16">IF(OR(F20="",AF18="DISQ",AF18="VK"),"",IF(AND(T18="УСПЕШНО",V18="УСПЕШНО"),S19,""))</f>
        <v>12909</v>
      </c>
      <c r="V18" s="5" t="str">
        <f>IF(V20="","",IF(AND(V19=$Z$5),"УСПЕШНО",IF(AND(V19&lt;$Z$5),"Недостају све КТ")))</f>
        <v>УСПЕШНО</v>
      </c>
      <c r="W18" s="106">
        <f>IF(F18="","",IF(U18="",0,MIN($U$9:$U$66)/U18*100))</f>
        <v>100</v>
      </c>
      <c r="X18" s="95">
        <f t="shared" ref="X18" si="17">IF(F18="","",(SUM(H18:H20)))</f>
        <v>0</v>
      </c>
      <c r="Y18" s="95">
        <f>IF(F18="","",AH18+AI18+AJ18+AK18)</f>
        <v>100</v>
      </c>
      <c r="Z18" s="29">
        <v>6</v>
      </c>
      <c r="AA18" s="30"/>
      <c r="AB18" s="31">
        <v>2</v>
      </c>
      <c r="AC18" s="30"/>
      <c r="AD18" s="31">
        <v>3</v>
      </c>
      <c r="AE18" s="30"/>
      <c r="AF18" s="98"/>
      <c r="AG18" s="101"/>
      <c r="AH18" s="102">
        <f t="shared" ref="AH18" si="18">IF(Z19="",0,Z19)</f>
        <v>30</v>
      </c>
      <c r="AI18" s="76">
        <f t="shared" ref="AI18" si="19">IF(AB19="",0,AB19)</f>
        <v>40</v>
      </c>
      <c r="AJ18" s="76">
        <f t="shared" ref="AJ18:AK18" si="20">IF(AD19="",0,AD19)</f>
        <v>30</v>
      </c>
      <c r="AK18" s="76">
        <f t="shared" si="20"/>
        <v>0</v>
      </c>
    </row>
    <row r="19" spans="1:37" ht="14.4" customHeight="1" thickBot="1" x14ac:dyDescent="0.35">
      <c r="A19" s="137"/>
      <c r="B19" s="140"/>
      <c r="C19" s="143"/>
      <c r="D19" s="146"/>
      <c r="E19" s="146"/>
      <c r="F19" s="74" t="s">
        <v>133</v>
      </c>
      <c r="G19" s="47" t="s">
        <v>91</v>
      </c>
      <c r="H19" s="57">
        <f t="shared" si="1"/>
        <v>0</v>
      </c>
      <c r="I19" s="75">
        <v>2049698</v>
      </c>
      <c r="J19" s="152"/>
      <c r="K19" s="152"/>
      <c r="L19" s="152"/>
      <c r="M19" s="131"/>
      <c r="N19" s="131"/>
      <c r="O19" s="131"/>
      <c r="P19" s="134"/>
      <c r="Q19" s="89"/>
      <c r="R19" s="89"/>
      <c r="S19" s="62">
        <f>IF(OR(Q18=0,R18=0),"",R18-Q18)</f>
        <v>12909</v>
      </c>
      <c r="T19" s="91"/>
      <c r="U19" s="93"/>
      <c r="V19" s="14">
        <v>10</v>
      </c>
      <c r="W19" s="107"/>
      <c r="X19" s="96"/>
      <c r="Y19" s="96"/>
      <c r="Z19" s="78">
        <f>IF(AND(Z18="",AA18=""),"",IF($AB$5&gt;=(Z18+AA18),(Z18*5)-(AA18*5),"Погрешан унос података"))</f>
        <v>30</v>
      </c>
      <c r="AA19" s="79"/>
      <c r="AB19" s="82">
        <f>IF(AND(AB18="",AC18=""),"",IF($AD$5=(AB18+AC18),(AB18*20)-(AC18*5),"Погрешан унос података"))</f>
        <v>40</v>
      </c>
      <c r="AC19" s="83"/>
      <c r="AD19" s="156">
        <f>IF(AD18="","",IF($AF$5&gt;=AD18,AD18*10,"Погрешан унос"))</f>
        <v>30</v>
      </c>
      <c r="AE19" s="86" t="str">
        <f>IF(AE18="","",AE18*-5)</f>
        <v/>
      </c>
      <c r="AF19" s="99"/>
      <c r="AG19" s="101"/>
      <c r="AH19" s="102"/>
      <c r="AI19" s="76"/>
      <c r="AJ19" s="76"/>
      <c r="AK19" s="76"/>
    </row>
    <row r="20" spans="1:37" s="10" customFormat="1" ht="15" customHeight="1" thickBot="1" x14ac:dyDescent="0.35">
      <c r="A20" s="138"/>
      <c r="B20" s="141"/>
      <c r="C20" s="144"/>
      <c r="D20" s="147"/>
      <c r="E20" s="159"/>
      <c r="F20" s="74" t="s">
        <v>134</v>
      </c>
      <c r="G20" s="48" t="s">
        <v>91</v>
      </c>
      <c r="H20" s="57">
        <f t="shared" si="1"/>
        <v>0</v>
      </c>
      <c r="I20" s="20"/>
      <c r="J20" s="153"/>
      <c r="K20" s="153"/>
      <c r="L20" s="153"/>
      <c r="M20" s="132"/>
      <c r="N20" s="132"/>
      <c r="O20" s="132"/>
      <c r="P20" s="135"/>
      <c r="Q20" s="87"/>
      <c r="R20" s="87"/>
      <c r="S20" s="63">
        <f>IF(S19="","",S19/86400)</f>
        <v>0.14940972222222224</v>
      </c>
      <c r="T20" s="64">
        <f>S20</f>
        <v>0.14940972222222224</v>
      </c>
      <c r="U20" s="94"/>
      <c r="V20" s="7">
        <f>IF(V19="","",V19*50)</f>
        <v>500</v>
      </c>
      <c r="W20" s="108"/>
      <c r="X20" s="97"/>
      <c r="Y20" s="97"/>
      <c r="Z20" s="80"/>
      <c r="AA20" s="81"/>
      <c r="AB20" s="84"/>
      <c r="AC20" s="85"/>
      <c r="AD20" s="157"/>
      <c r="AE20" s="87"/>
      <c r="AF20" s="100"/>
      <c r="AG20" s="101"/>
      <c r="AH20" s="103"/>
      <c r="AI20" s="77"/>
      <c r="AJ20" s="77"/>
      <c r="AK20" s="77"/>
    </row>
    <row r="21" spans="1:37" s="11" customFormat="1" ht="14.4" customHeight="1" thickBot="1" x14ac:dyDescent="0.35">
      <c r="A21" s="136">
        <f t="shared" ref="A21" si="21">IF(OR(B21="",B21="DNF",B21="DNS"),B21,IF(OR(C21="VK",C21="DISQ"),C21,IF(AG21&gt;1,AG21,RANK(C21,$C$9:$C$66,0))))</f>
        <v>5</v>
      </c>
      <c r="B21" s="139">
        <f t="shared" si="3"/>
        <v>175</v>
      </c>
      <c r="C21" s="142">
        <f>IF(OR(AND(B21="DISQ",AF21="VK"),AF21="VK",F23=""),"VK",B21)</f>
        <v>175</v>
      </c>
      <c r="D21" s="145" t="s">
        <v>81</v>
      </c>
      <c r="E21" s="145" t="s">
        <v>156</v>
      </c>
      <c r="F21" s="74" t="s">
        <v>163</v>
      </c>
      <c r="G21" s="46" t="s">
        <v>92</v>
      </c>
      <c r="H21" s="57">
        <f t="shared" si="1"/>
        <v>5</v>
      </c>
      <c r="I21" s="75">
        <v>2122680</v>
      </c>
      <c r="J21" s="151">
        <v>10</v>
      </c>
      <c r="K21" s="151">
        <v>19</v>
      </c>
      <c r="L21" s="151">
        <v>34</v>
      </c>
      <c r="M21" s="130">
        <v>14</v>
      </c>
      <c r="N21" s="130">
        <v>0</v>
      </c>
      <c r="O21" s="130">
        <v>17</v>
      </c>
      <c r="P21" s="133"/>
      <c r="Q21" s="88">
        <f>+(J21*3600)+(K21*60)+L21+P21</f>
        <v>37174</v>
      </c>
      <c r="R21" s="88">
        <f>+(M21*3600)+(N21*60)+O21</f>
        <v>50417</v>
      </c>
      <c r="S21" s="61"/>
      <c r="T21" s="90" t="str">
        <f>IF(S22="","",IF(S22&lt;=$S$8,"УСПЕШНО","Прекорачење времена"))</f>
        <v>УСПЕШНО</v>
      </c>
      <c r="U21" s="92" t="str">
        <f t="shared" ref="U21" si="22">IF(OR(F23="",AF21="DISQ",AF21="VK"),"",IF(AND(T21="УСПЕШНО",V21="УСПЕШНО"),S22,""))</f>
        <v/>
      </c>
      <c r="V21" s="5" t="str">
        <f>IF(V23="","",IF(AND(V22=$Z$5),"УСПЕШНО",IF(AND(V22&lt;$Z$5),"Недостају све КТ")))</f>
        <v>Недостају све КТ</v>
      </c>
      <c r="W21" s="106">
        <f>IF(F21="","",IF(U21="",0,MIN($U$9:$U$66)/U21*100))</f>
        <v>0</v>
      </c>
      <c r="X21" s="95">
        <f t="shared" ref="X21" si="23">IF(F21="","",(SUM(H21:H23)))</f>
        <v>10</v>
      </c>
      <c r="Y21" s="95">
        <f>IF(F21="","",AH21+AI21+AJ21+AK21)</f>
        <v>65</v>
      </c>
      <c r="Z21" s="26">
        <v>5</v>
      </c>
      <c r="AA21" s="27">
        <v>1</v>
      </c>
      <c r="AB21" s="28">
        <v>1</v>
      </c>
      <c r="AC21" s="27">
        <v>1</v>
      </c>
      <c r="AD21" s="28">
        <v>3</v>
      </c>
      <c r="AE21" s="27"/>
      <c r="AF21" s="98"/>
      <c r="AG21" s="101"/>
      <c r="AH21" s="102">
        <f t="shared" ref="AH21" si="24">IF(Z22="",0,Z22)</f>
        <v>20</v>
      </c>
      <c r="AI21" s="76">
        <f t="shared" ref="AI21" si="25">IF(AB22="",0,AB22)</f>
        <v>15</v>
      </c>
      <c r="AJ21" s="76">
        <f t="shared" ref="AJ21:AK21" si="26">IF(AD22="",0,AD22)</f>
        <v>30</v>
      </c>
      <c r="AK21" s="76">
        <f t="shared" si="26"/>
        <v>0</v>
      </c>
    </row>
    <row r="22" spans="1:37" ht="14.4" customHeight="1" thickBot="1" x14ac:dyDescent="0.35">
      <c r="A22" s="137"/>
      <c r="B22" s="140"/>
      <c r="C22" s="143"/>
      <c r="D22" s="146"/>
      <c r="E22" s="146"/>
      <c r="F22" s="74" t="s">
        <v>164</v>
      </c>
      <c r="G22" s="47" t="s">
        <v>92</v>
      </c>
      <c r="H22" s="57">
        <f t="shared" si="1"/>
        <v>5</v>
      </c>
      <c r="I22" s="24"/>
      <c r="J22" s="152"/>
      <c r="K22" s="152"/>
      <c r="L22" s="152"/>
      <c r="M22" s="131"/>
      <c r="N22" s="131"/>
      <c r="O22" s="131"/>
      <c r="P22" s="134"/>
      <c r="Q22" s="89"/>
      <c r="R22" s="89"/>
      <c r="S22" s="62">
        <f>IF(OR(Q21=0,R21=0),"",R21-Q21)</f>
        <v>13243</v>
      </c>
      <c r="T22" s="91"/>
      <c r="U22" s="93"/>
      <c r="V22" s="14">
        <v>2</v>
      </c>
      <c r="W22" s="107"/>
      <c r="X22" s="96"/>
      <c r="Y22" s="96"/>
      <c r="Z22" s="78">
        <f>IF(AND(Z21="",AA21=""),"",IF($AB$5&gt;=(Z21+AA21),(Z21*5)-(AA21*5),"Погрешан унос података"))</f>
        <v>20</v>
      </c>
      <c r="AA22" s="79"/>
      <c r="AB22" s="82">
        <f>IF(AND(AB21="",AC21=""),"",IF($AD$5=(AB21+AC21),(AB21*20)-(AC21*5),"Погрешан унос података"))</f>
        <v>15</v>
      </c>
      <c r="AC22" s="83"/>
      <c r="AD22" s="156">
        <f>IF(AD21="","",IF($AF$5&gt;=AD21,AD21*10,"Погрешан унос"))</f>
        <v>30</v>
      </c>
      <c r="AE22" s="86" t="str">
        <f>IF(AE21="","",AE21*-5)</f>
        <v/>
      </c>
      <c r="AF22" s="99"/>
      <c r="AG22" s="101"/>
      <c r="AH22" s="102"/>
      <c r="AI22" s="76"/>
      <c r="AJ22" s="76"/>
      <c r="AK22" s="76"/>
    </row>
    <row r="23" spans="1:37" s="10" customFormat="1" ht="15" customHeight="1" thickBot="1" x14ac:dyDescent="0.35">
      <c r="A23" s="138"/>
      <c r="B23" s="141"/>
      <c r="C23" s="144"/>
      <c r="D23" s="147"/>
      <c r="E23" s="159"/>
      <c r="F23" s="74" t="s">
        <v>161</v>
      </c>
      <c r="G23" s="48" t="s">
        <v>91</v>
      </c>
      <c r="H23" s="57">
        <f t="shared" si="1"/>
        <v>0</v>
      </c>
      <c r="I23" s="20"/>
      <c r="J23" s="153"/>
      <c r="K23" s="153"/>
      <c r="L23" s="153"/>
      <c r="M23" s="132"/>
      <c r="N23" s="132"/>
      <c r="O23" s="132"/>
      <c r="P23" s="135"/>
      <c r="Q23" s="87"/>
      <c r="R23" s="87"/>
      <c r="S23" s="63">
        <f>IF(S22="","",S22/86400)</f>
        <v>0.15327546296296296</v>
      </c>
      <c r="T23" s="64">
        <f>S23</f>
        <v>0.15327546296296296</v>
      </c>
      <c r="U23" s="94"/>
      <c r="V23" s="7">
        <f>IF(V22="","",V22*50)</f>
        <v>100</v>
      </c>
      <c r="W23" s="108"/>
      <c r="X23" s="97"/>
      <c r="Y23" s="97"/>
      <c r="Z23" s="80"/>
      <c r="AA23" s="81"/>
      <c r="AB23" s="84"/>
      <c r="AC23" s="85"/>
      <c r="AD23" s="157"/>
      <c r="AE23" s="87"/>
      <c r="AF23" s="100"/>
      <c r="AG23" s="101"/>
      <c r="AH23" s="103"/>
      <c r="AI23" s="77"/>
      <c r="AJ23" s="77"/>
      <c r="AK23" s="77"/>
    </row>
    <row r="24" spans="1:37" s="11" customFormat="1" ht="14.4" customHeight="1" thickBot="1" x14ac:dyDescent="0.35">
      <c r="A24" s="136">
        <f t="shared" ref="A24" si="27">IF(OR(B24="",B24="DNF",B24="DNS"),B24,IF(OR(C24="VK",C24="DISQ"),C24,IF(AG24&gt;1,AG24,RANK(C24,$C$9:$C$66,0))))</f>
        <v>4</v>
      </c>
      <c r="B24" s="139">
        <f t="shared" si="3"/>
        <v>305</v>
      </c>
      <c r="C24" s="142">
        <f>IF(OR(AND(B24="DISQ",AF24="VK"),AF24="VK",F26=""),"VK",B24)</f>
        <v>305</v>
      </c>
      <c r="D24" s="145" t="s">
        <v>45</v>
      </c>
      <c r="E24" s="145" t="s">
        <v>143</v>
      </c>
      <c r="F24" s="15" t="s">
        <v>144</v>
      </c>
      <c r="G24" s="46" t="s">
        <v>91</v>
      </c>
      <c r="H24" s="57">
        <f t="shared" si="1"/>
        <v>0</v>
      </c>
      <c r="I24" s="16">
        <v>2070990</v>
      </c>
      <c r="J24" s="151">
        <v>10</v>
      </c>
      <c r="K24" s="151">
        <v>24</v>
      </c>
      <c r="L24" s="151">
        <v>22</v>
      </c>
      <c r="M24" s="130">
        <v>13</v>
      </c>
      <c r="N24" s="130">
        <v>45</v>
      </c>
      <c r="O24" s="130">
        <v>1</v>
      </c>
      <c r="P24" s="133"/>
      <c r="Q24" s="88">
        <f>+(J24*3600)+(K24*60)+L24+P24</f>
        <v>37462</v>
      </c>
      <c r="R24" s="88">
        <f>+(M24*3600)+(N24*60)+O24</f>
        <v>49501</v>
      </c>
      <c r="S24" s="61"/>
      <c r="T24" s="90" t="str">
        <f>IF(S25="","",IF(S25&lt;=$S$8,"УСПЕШНО","Прекорачење времена"))</f>
        <v>УСПЕШНО</v>
      </c>
      <c r="U24" s="92" t="str">
        <f t="shared" ref="U24" si="28">IF(OR(F26="",AF24="DISQ",AF24="VK"),"",IF(AND(T24="УСПЕШНО",V24="УСПЕШНО"),S25,""))</f>
        <v/>
      </c>
      <c r="V24" s="5" t="str">
        <f>IF(V26="","",IF(AND(V25=$Z$5),"УСПЕШНО",IF(AND(V25&lt;$Z$5),"Недостају све КТ")))</f>
        <v>Недостају све КТ</v>
      </c>
      <c r="W24" s="106">
        <f>IF(F24="","",IF(U24="",0,MIN($U$9:$U$66)/U24*100))</f>
        <v>0</v>
      </c>
      <c r="X24" s="95">
        <f t="shared" ref="X24" si="29">IF(F24="","",(SUM(H24:H26)))</f>
        <v>5</v>
      </c>
      <c r="Y24" s="95">
        <f>IF(F24="","",AH24+AI24+AJ24+AK24)</f>
        <v>100</v>
      </c>
      <c r="Z24" s="26">
        <v>6</v>
      </c>
      <c r="AA24" s="27"/>
      <c r="AB24" s="28">
        <v>2</v>
      </c>
      <c r="AC24" s="27"/>
      <c r="AD24" s="28">
        <v>3</v>
      </c>
      <c r="AE24" s="27"/>
      <c r="AF24" s="98"/>
      <c r="AG24" s="101"/>
      <c r="AH24" s="102">
        <f t="shared" ref="AH24" si="30">IF(Z25="",0,Z25)</f>
        <v>30</v>
      </c>
      <c r="AI24" s="76">
        <f t="shared" ref="AI24" si="31">IF(AB25="",0,AB25)</f>
        <v>40</v>
      </c>
      <c r="AJ24" s="76">
        <f t="shared" ref="AJ24:AK24" si="32">IF(AD25="",0,AD25)</f>
        <v>30</v>
      </c>
      <c r="AK24" s="76">
        <f t="shared" si="32"/>
        <v>0</v>
      </c>
    </row>
    <row r="25" spans="1:37" ht="14.4" customHeight="1" thickBot="1" x14ac:dyDescent="0.35">
      <c r="A25" s="137"/>
      <c r="B25" s="140"/>
      <c r="C25" s="143"/>
      <c r="D25" s="146"/>
      <c r="E25" s="146"/>
      <c r="F25" s="23" t="s">
        <v>146</v>
      </c>
      <c r="G25" s="47" t="s">
        <v>92</v>
      </c>
      <c r="H25" s="57">
        <f t="shared" si="1"/>
        <v>5</v>
      </c>
      <c r="I25" s="24"/>
      <c r="J25" s="152"/>
      <c r="K25" s="152"/>
      <c r="L25" s="152"/>
      <c r="M25" s="131"/>
      <c r="N25" s="131"/>
      <c r="O25" s="131"/>
      <c r="P25" s="134"/>
      <c r="Q25" s="89"/>
      <c r="R25" s="89"/>
      <c r="S25" s="62">
        <f>IF(OR(Q24=0,R24=0),"",R24-Q24)</f>
        <v>12039</v>
      </c>
      <c r="T25" s="91"/>
      <c r="U25" s="93"/>
      <c r="V25" s="14">
        <v>4</v>
      </c>
      <c r="W25" s="107"/>
      <c r="X25" s="96"/>
      <c r="Y25" s="96"/>
      <c r="Z25" s="78">
        <f>IF(AND(Z24="",AA24=""),"",IF($AB$5&gt;=(Z24+AA24),(Z24*5)-(AA24*5),"Погрешан унос података"))</f>
        <v>30</v>
      </c>
      <c r="AA25" s="79"/>
      <c r="AB25" s="82">
        <f>IF(AND(AB24="",AC24=""),"",IF($AD$5=(AB24+AC24),(AB24*20)-(AC24*5),"Погрешан унос података"))</f>
        <v>40</v>
      </c>
      <c r="AC25" s="83"/>
      <c r="AD25" s="156">
        <f>IF(AD24="","",IF($AF$5&gt;=AD24,AD24*10,"Погрешан унос"))</f>
        <v>30</v>
      </c>
      <c r="AE25" s="86" t="str">
        <f>IF(AE24="","",AE24*-5)</f>
        <v/>
      </c>
      <c r="AF25" s="99"/>
      <c r="AG25" s="101"/>
      <c r="AH25" s="102"/>
      <c r="AI25" s="76"/>
      <c r="AJ25" s="76"/>
      <c r="AK25" s="76"/>
    </row>
    <row r="26" spans="1:37" s="10" customFormat="1" ht="15" customHeight="1" thickBot="1" x14ac:dyDescent="0.35">
      <c r="A26" s="138"/>
      <c r="B26" s="141"/>
      <c r="C26" s="144"/>
      <c r="D26" s="147"/>
      <c r="E26" s="159"/>
      <c r="F26" s="19" t="s">
        <v>145</v>
      </c>
      <c r="G26" s="48" t="s">
        <v>91</v>
      </c>
      <c r="H26" s="57">
        <f t="shared" si="1"/>
        <v>0</v>
      </c>
      <c r="I26" s="20"/>
      <c r="J26" s="153"/>
      <c r="K26" s="153"/>
      <c r="L26" s="153"/>
      <c r="M26" s="132"/>
      <c r="N26" s="132"/>
      <c r="O26" s="132"/>
      <c r="P26" s="135"/>
      <c r="Q26" s="87"/>
      <c r="R26" s="87"/>
      <c r="S26" s="63">
        <f>IF(S25="","",S25/86400)</f>
        <v>0.13934027777777777</v>
      </c>
      <c r="T26" s="64">
        <f>S26</f>
        <v>0.13934027777777777</v>
      </c>
      <c r="U26" s="94"/>
      <c r="V26" s="7">
        <f>IF(V25="","",V25*50)</f>
        <v>200</v>
      </c>
      <c r="W26" s="108"/>
      <c r="X26" s="97"/>
      <c r="Y26" s="97"/>
      <c r="Z26" s="80"/>
      <c r="AA26" s="81"/>
      <c r="AB26" s="84"/>
      <c r="AC26" s="85"/>
      <c r="AD26" s="157"/>
      <c r="AE26" s="87"/>
      <c r="AF26" s="100"/>
      <c r="AG26" s="101"/>
      <c r="AH26" s="103"/>
      <c r="AI26" s="77"/>
      <c r="AJ26" s="77"/>
      <c r="AK26" s="77"/>
    </row>
    <row r="27" spans="1:37" s="11" customFormat="1" ht="14.4" customHeight="1" thickBot="1" x14ac:dyDescent="0.35">
      <c r="A27" s="136" t="str">
        <f t="shared" ref="A27" si="33">IF(OR(B27="",B27="DNF",B27="DNS"),B27,IF(OR(C27="VK",C27="DISQ"),C27,IF(AG27&gt;1,AG27,RANK(C27,$C$9:$C$66,0))))</f>
        <v>DISQ</v>
      </c>
      <c r="B27" s="139" t="str">
        <f t="shared" si="3"/>
        <v>DISQ</v>
      </c>
      <c r="C27" s="142" t="str">
        <f>IF(OR(AND(B27="DISQ",AF27="VK"),AF27="VK",F29=""),"VK",B27)</f>
        <v>DISQ</v>
      </c>
      <c r="D27" s="145" t="s">
        <v>47</v>
      </c>
      <c r="E27" s="145" t="s">
        <v>108</v>
      </c>
      <c r="F27" s="15" t="s">
        <v>110</v>
      </c>
      <c r="G27" s="46" t="s">
        <v>91</v>
      </c>
      <c r="H27" s="57">
        <f t="shared" si="1"/>
        <v>0</v>
      </c>
      <c r="I27" s="16">
        <v>8023026</v>
      </c>
      <c r="J27" s="151">
        <v>10</v>
      </c>
      <c r="K27" s="151">
        <v>29</v>
      </c>
      <c r="L27" s="151">
        <v>27</v>
      </c>
      <c r="M27" s="130">
        <v>14</v>
      </c>
      <c r="N27" s="130">
        <v>41</v>
      </c>
      <c r="O27" s="130">
        <v>34</v>
      </c>
      <c r="P27" s="133"/>
      <c r="Q27" s="88">
        <f>+(J27*3600)+(K27*60)+L27+P27</f>
        <v>37767</v>
      </c>
      <c r="R27" s="88">
        <f>+(M27*3600)+(N27*60)+O27</f>
        <v>52894</v>
      </c>
      <c r="S27" s="61"/>
      <c r="T27" s="90" t="str">
        <f>IF(S28="","",IF(S28&lt;=$S$8,"УСПЕШНО","Прекорачење времена"))</f>
        <v>Прекорачење времена</v>
      </c>
      <c r="U27" s="92" t="str">
        <f t="shared" ref="U27" si="34">IF(OR(F29="",AF27="DISQ",AF27="VK"),"",IF(AND(T27="УСПЕШНО",V27="УСПЕШНО"),S28,""))</f>
        <v/>
      </c>
      <c r="V27" s="5" t="str">
        <f>IF(V29="","",IF(AND(V28=$Z$5),"УСПЕШНО",IF(AND(V28&lt;$Z$5),"Недостају све КТ")))</f>
        <v>Недостају све КТ</v>
      </c>
      <c r="W27" s="106">
        <f>IF(F27="","",IF(U27="",0,MIN($U$9:$U$66)/U27*100))</f>
        <v>0</v>
      </c>
      <c r="X27" s="95">
        <f t="shared" ref="X27" si="35">IF(F27="","",(SUM(H27:H29)))</f>
        <v>0</v>
      </c>
      <c r="Y27" s="95">
        <f>IF(F27="","",AH27+AI27+AJ27+AK27)</f>
        <v>90</v>
      </c>
      <c r="Z27" s="26">
        <v>6</v>
      </c>
      <c r="AA27" s="27"/>
      <c r="AB27" s="28">
        <v>2</v>
      </c>
      <c r="AC27" s="27"/>
      <c r="AD27" s="28">
        <v>2</v>
      </c>
      <c r="AE27" s="27"/>
      <c r="AF27" s="98"/>
      <c r="AG27" s="101"/>
      <c r="AH27" s="102">
        <f t="shared" ref="AH27" si="36">IF(Z28="",0,Z28)</f>
        <v>30</v>
      </c>
      <c r="AI27" s="76">
        <f t="shared" ref="AI27" si="37">IF(AB28="",0,AB28)</f>
        <v>40</v>
      </c>
      <c r="AJ27" s="76">
        <f t="shared" ref="AJ27:AK27" si="38">IF(AD28="",0,AD28)</f>
        <v>20</v>
      </c>
      <c r="AK27" s="76">
        <f t="shared" si="38"/>
        <v>0</v>
      </c>
    </row>
    <row r="28" spans="1:37" ht="14.4" customHeight="1" thickBot="1" x14ac:dyDescent="0.35">
      <c r="A28" s="137"/>
      <c r="B28" s="140"/>
      <c r="C28" s="143"/>
      <c r="D28" s="146"/>
      <c r="E28" s="146"/>
      <c r="F28" s="23" t="s">
        <v>118</v>
      </c>
      <c r="G28" s="47" t="s">
        <v>91</v>
      </c>
      <c r="H28" s="57">
        <f t="shared" si="1"/>
        <v>0</v>
      </c>
      <c r="I28" s="24"/>
      <c r="J28" s="152"/>
      <c r="K28" s="152"/>
      <c r="L28" s="152"/>
      <c r="M28" s="131"/>
      <c r="N28" s="131"/>
      <c r="O28" s="131"/>
      <c r="P28" s="134"/>
      <c r="Q28" s="89"/>
      <c r="R28" s="89"/>
      <c r="S28" s="62">
        <f>IF(OR(Q27=0,R27=0),"",R27-Q27)</f>
        <v>15127</v>
      </c>
      <c r="T28" s="91"/>
      <c r="U28" s="93"/>
      <c r="V28" s="14">
        <v>6</v>
      </c>
      <c r="W28" s="107"/>
      <c r="X28" s="96"/>
      <c r="Y28" s="96"/>
      <c r="Z28" s="78">
        <f>IF(AND(Z27="",AA27=""),"",IF($AB$5&gt;=(Z27+AA27),(Z27*5)-(AA27*5),"Погрешан унос података"))</f>
        <v>30</v>
      </c>
      <c r="AA28" s="79"/>
      <c r="AB28" s="82">
        <f>IF(AND(AB27="",AC27=""),"",IF($AD$5=(AB27+AC27),(AB27*20)-(AC27*5),"Погрешан унос података"))</f>
        <v>40</v>
      </c>
      <c r="AC28" s="83"/>
      <c r="AD28" s="156">
        <f>IF(AD27="","",IF($AF$5&gt;=AD27,AD27*10,"Погрешан унос"))</f>
        <v>20</v>
      </c>
      <c r="AE28" s="86" t="str">
        <f>IF(AE27="","",AE27*-5)</f>
        <v/>
      </c>
      <c r="AF28" s="99"/>
      <c r="AG28" s="101"/>
      <c r="AH28" s="102"/>
      <c r="AI28" s="76"/>
      <c r="AJ28" s="76"/>
      <c r="AK28" s="76"/>
    </row>
    <row r="29" spans="1:37" s="10" customFormat="1" ht="15" customHeight="1" thickBot="1" x14ac:dyDescent="0.35">
      <c r="A29" s="138"/>
      <c r="B29" s="141"/>
      <c r="C29" s="144"/>
      <c r="D29" s="147"/>
      <c r="E29" s="159"/>
      <c r="F29" s="19" t="s">
        <v>119</v>
      </c>
      <c r="G29" s="48" t="s">
        <v>91</v>
      </c>
      <c r="H29" s="57">
        <f t="shared" si="1"/>
        <v>0</v>
      </c>
      <c r="I29" s="20"/>
      <c r="J29" s="153"/>
      <c r="K29" s="153"/>
      <c r="L29" s="153"/>
      <c r="M29" s="132"/>
      <c r="N29" s="132"/>
      <c r="O29" s="132"/>
      <c r="P29" s="135"/>
      <c r="Q29" s="87"/>
      <c r="R29" s="87"/>
      <c r="S29" s="63">
        <f>IF(S28="","",S28/86400)</f>
        <v>0.17508101851851851</v>
      </c>
      <c r="T29" s="64">
        <f>S29</f>
        <v>0.17508101851851851</v>
      </c>
      <c r="U29" s="94"/>
      <c r="V29" s="7">
        <f>IF(V28="","",V28*50)</f>
        <v>300</v>
      </c>
      <c r="W29" s="108"/>
      <c r="X29" s="97"/>
      <c r="Y29" s="97"/>
      <c r="Z29" s="80"/>
      <c r="AA29" s="81"/>
      <c r="AB29" s="84"/>
      <c r="AC29" s="85"/>
      <c r="AD29" s="157"/>
      <c r="AE29" s="87"/>
      <c r="AF29" s="100"/>
      <c r="AG29" s="101"/>
      <c r="AH29" s="103"/>
      <c r="AI29" s="77"/>
      <c r="AJ29" s="77"/>
      <c r="AK29" s="77"/>
    </row>
    <row r="30" spans="1:37" s="11" customFormat="1" ht="14.4" customHeight="1" thickBot="1" x14ac:dyDescent="0.35">
      <c r="A30" s="136" t="str">
        <f t="shared" ref="A30" si="39">IF(OR(B30="",B30="DNF",B30="DNS"),B30,IF(OR(C30="VK",C30="DISQ"),C30,IF(AG30&gt;1,AG30,RANK(C30,$C$9:$C$66,0))))</f>
        <v/>
      </c>
      <c r="B30" s="139" t="str">
        <f t="shared" si="3"/>
        <v/>
      </c>
      <c r="C30" s="142" t="str">
        <f>IF(OR(AND(B30="DISQ",AF30="VK"),AF30="VK",F32=""),"VK",B30)</f>
        <v>VK</v>
      </c>
      <c r="D30" s="145"/>
      <c r="E30" s="145"/>
      <c r="F30" s="15"/>
      <c r="G30" s="46"/>
      <c r="H30" s="57">
        <f t="shared" si="1"/>
        <v>0</v>
      </c>
      <c r="I30" s="16"/>
      <c r="J30" s="151"/>
      <c r="K30" s="151"/>
      <c r="L30" s="151"/>
      <c r="M30" s="130"/>
      <c r="N30" s="130"/>
      <c r="O30" s="130"/>
      <c r="P30" s="133"/>
      <c r="Q30" s="88">
        <f>+(J30*3600)+(K30*60)+L30+P30</f>
        <v>0</v>
      </c>
      <c r="R30" s="88">
        <f>+(M30*3600)+(N30*60)+O30</f>
        <v>0</v>
      </c>
      <c r="S30" s="61"/>
      <c r="T30" s="90" t="str">
        <f t="shared" ref="T30" si="40">IF(S31="","",IF(S31&lt;=$S$8,"УСПЕШНО","Прекорачење времена"))</f>
        <v/>
      </c>
      <c r="U30" s="92" t="str">
        <f t="shared" ref="U30:U66" si="41">IF(OR(F32="",AF30="DISQ",AF30="VK"),"",IF(AND(T30="УСПЕШНО",V30="УСПЕШНО"),S31,""))</f>
        <v/>
      </c>
      <c r="V30" s="5" t="str">
        <f>IF(V32="","",IF(AND(V31=$Z$5),"УСПЕШНО",IF(AND(V31&lt;$Z$5),"Недостају све КТ")))</f>
        <v/>
      </c>
      <c r="W30" s="106" t="str">
        <f>IF(F30="","",IF(U30="",0,MIN($U$9:$U$66)/U30*100))</f>
        <v/>
      </c>
      <c r="X30" s="95" t="str">
        <f t="shared" ref="X30" si="42">IF(F30="","",(SUM(H30:H32)))</f>
        <v/>
      </c>
      <c r="Y30" s="95" t="str">
        <f>IF(F30="","",AH30+AI30+AJ30+AK30)</f>
        <v/>
      </c>
      <c r="Z30" s="26"/>
      <c r="AA30" s="27"/>
      <c r="AB30" s="28"/>
      <c r="AC30" s="27"/>
      <c r="AD30" s="28"/>
      <c r="AE30" s="27"/>
      <c r="AF30" s="98"/>
      <c r="AG30" s="101"/>
      <c r="AH30" s="102">
        <f t="shared" ref="AH30" si="43">IF(Z31="",0,Z31)</f>
        <v>0</v>
      </c>
      <c r="AI30" s="76">
        <f t="shared" ref="AI30" si="44">IF(AB31="",0,AB31)</f>
        <v>0</v>
      </c>
      <c r="AJ30" s="76">
        <f t="shared" ref="AJ30:AK30" si="45">IF(AD31="",0,AD31)</f>
        <v>0</v>
      </c>
      <c r="AK30" s="76">
        <f t="shared" si="45"/>
        <v>0</v>
      </c>
    </row>
    <row r="31" spans="1:37" ht="14.4" customHeight="1" thickBot="1" x14ac:dyDescent="0.35">
      <c r="A31" s="137"/>
      <c r="B31" s="140"/>
      <c r="C31" s="143"/>
      <c r="D31" s="146"/>
      <c r="E31" s="146"/>
      <c r="F31" s="23"/>
      <c r="G31" s="47"/>
      <c r="H31" s="57">
        <f t="shared" si="1"/>
        <v>0</v>
      </c>
      <c r="I31" s="24"/>
      <c r="J31" s="152"/>
      <c r="K31" s="152"/>
      <c r="L31" s="152"/>
      <c r="M31" s="131"/>
      <c r="N31" s="131"/>
      <c r="O31" s="131"/>
      <c r="P31" s="134"/>
      <c r="Q31" s="89"/>
      <c r="R31" s="89"/>
      <c r="S31" s="62" t="str">
        <f>IF(OR(Q30=0,R30=0),"",R30-Q30)</f>
        <v/>
      </c>
      <c r="T31" s="91"/>
      <c r="U31" s="93"/>
      <c r="V31" s="14"/>
      <c r="W31" s="107"/>
      <c r="X31" s="96"/>
      <c r="Y31" s="96"/>
      <c r="Z31" s="78" t="str">
        <f>IF(AND(Z30="",AA30=""),"",IF($AB$5&gt;=(Z30+AA30),(Z30*5)-(AA30*5),"Погрешан унос података"))</f>
        <v/>
      </c>
      <c r="AA31" s="79"/>
      <c r="AB31" s="82" t="str">
        <f>IF(AND(AB30="",AC30=""),"",IF($AD$5=(AB30+AC30),(AB30*20)-(AC30*5),"Погрешан унос података"))</f>
        <v/>
      </c>
      <c r="AC31" s="83"/>
      <c r="AD31" s="156" t="str">
        <f>IF(AD30="","",IF($AF$5&gt;=AD30,AD30*10,"Погрешан унос"))</f>
        <v/>
      </c>
      <c r="AE31" s="86" t="str">
        <f>IF(AE30="","",AE30*-5)</f>
        <v/>
      </c>
      <c r="AF31" s="99"/>
      <c r="AG31" s="101"/>
      <c r="AH31" s="102"/>
      <c r="AI31" s="76"/>
      <c r="AJ31" s="76"/>
      <c r="AK31" s="76"/>
    </row>
    <row r="32" spans="1:37" s="10" customFormat="1" ht="15" customHeight="1" thickBot="1" x14ac:dyDescent="0.35">
      <c r="A32" s="138"/>
      <c r="B32" s="141"/>
      <c r="C32" s="144"/>
      <c r="D32" s="147"/>
      <c r="E32" s="159"/>
      <c r="F32" s="19"/>
      <c r="G32" s="48"/>
      <c r="H32" s="57">
        <f t="shared" si="1"/>
        <v>0</v>
      </c>
      <c r="I32" s="20"/>
      <c r="J32" s="153"/>
      <c r="K32" s="153"/>
      <c r="L32" s="153"/>
      <c r="M32" s="132"/>
      <c r="N32" s="132"/>
      <c r="O32" s="132"/>
      <c r="P32" s="135"/>
      <c r="Q32" s="87"/>
      <c r="R32" s="87"/>
      <c r="S32" s="63" t="str">
        <f>IF(S31="","",S31/86400)</f>
        <v/>
      </c>
      <c r="T32" s="64" t="str">
        <f t="shared" ref="T32" si="46">S32</f>
        <v/>
      </c>
      <c r="U32" s="94"/>
      <c r="V32" s="7" t="str">
        <f>IF(V31="","",V31*50)</f>
        <v/>
      </c>
      <c r="W32" s="108"/>
      <c r="X32" s="97"/>
      <c r="Y32" s="97"/>
      <c r="Z32" s="80"/>
      <c r="AA32" s="81"/>
      <c r="AB32" s="84"/>
      <c r="AC32" s="85"/>
      <c r="AD32" s="157"/>
      <c r="AE32" s="87"/>
      <c r="AF32" s="100"/>
      <c r="AG32" s="101"/>
      <c r="AH32" s="103"/>
      <c r="AI32" s="77"/>
      <c r="AJ32" s="77"/>
      <c r="AK32" s="77"/>
    </row>
    <row r="33" spans="1:37" s="11" customFormat="1" ht="14.4" customHeight="1" thickBot="1" x14ac:dyDescent="0.35">
      <c r="A33" s="136" t="str">
        <f t="shared" ref="A33" si="47">IF(OR(B33="",B33="DNF",B33="DNS"),B33,IF(OR(C33="VK",C33="DISQ"),C33,IF(AG33&gt;1,AG33,RANK(C33,$C$9:$C$66,0))))</f>
        <v/>
      </c>
      <c r="B33" s="139" t="str">
        <f t="shared" si="3"/>
        <v/>
      </c>
      <c r="C33" s="142" t="str">
        <f>IF(OR(AND(B33="DISQ",AF33="VK"),AF33="VK",F35=""),"VK",B33)</f>
        <v>VK</v>
      </c>
      <c r="D33" s="145"/>
      <c r="E33" s="145"/>
      <c r="F33" s="15"/>
      <c r="G33" s="46"/>
      <c r="H33" s="57">
        <f t="shared" si="1"/>
        <v>0</v>
      </c>
      <c r="I33" s="16"/>
      <c r="J33" s="151"/>
      <c r="K33" s="151"/>
      <c r="L33" s="151"/>
      <c r="M33" s="130"/>
      <c r="N33" s="130"/>
      <c r="O33" s="130"/>
      <c r="P33" s="133"/>
      <c r="Q33" s="88">
        <f>+(J33*3600)+(K33*60)+L33+P33</f>
        <v>0</v>
      </c>
      <c r="R33" s="88">
        <f>+(M33*3600)+(N33*60)+O33</f>
        <v>0</v>
      </c>
      <c r="S33" s="61"/>
      <c r="T33" s="90" t="str">
        <f t="shared" ref="T33" si="48">IF(S34="","",IF(S34&lt;=$S$8,"УСПЕШНО","Прекорачење времена"))</f>
        <v/>
      </c>
      <c r="U33" s="92" t="str">
        <f t="shared" si="41"/>
        <v/>
      </c>
      <c r="V33" s="5" t="str">
        <f>IF(V35="","",IF(AND(V34=$Z$5),"УСПЕШНО",IF(AND(V34&lt;$Z$5),"Недостају све КТ")))</f>
        <v/>
      </c>
      <c r="W33" s="106" t="str">
        <f>IF(F33="","",IF(U33="",0,MIN($U$9:$U$66)/U33*100))</f>
        <v/>
      </c>
      <c r="X33" s="95" t="str">
        <f t="shared" ref="X33" si="49">IF(F33="","",(SUM(H33:H35)))</f>
        <v/>
      </c>
      <c r="Y33" s="95" t="str">
        <f>IF(F33="","",AH33+AI33+AJ33+AK33)</f>
        <v/>
      </c>
      <c r="Z33" s="26"/>
      <c r="AA33" s="27"/>
      <c r="AB33" s="28"/>
      <c r="AC33" s="27"/>
      <c r="AD33" s="28"/>
      <c r="AE33" s="27"/>
      <c r="AF33" s="98"/>
      <c r="AG33" s="101"/>
      <c r="AH33" s="102">
        <f t="shared" ref="AH33" si="50">IF(Z34="",0,Z34)</f>
        <v>0</v>
      </c>
      <c r="AI33" s="76">
        <f t="shared" ref="AI33" si="51">IF(AB34="",0,AB34)</f>
        <v>0</v>
      </c>
      <c r="AJ33" s="76">
        <f t="shared" ref="AJ33:AK33" si="52">IF(AD34="",0,AD34)</f>
        <v>0</v>
      </c>
      <c r="AK33" s="76">
        <f t="shared" si="52"/>
        <v>0</v>
      </c>
    </row>
    <row r="34" spans="1:37" ht="14.4" customHeight="1" thickBot="1" x14ac:dyDescent="0.35">
      <c r="A34" s="137"/>
      <c r="B34" s="140"/>
      <c r="C34" s="143"/>
      <c r="D34" s="146"/>
      <c r="E34" s="146"/>
      <c r="F34" s="23"/>
      <c r="G34" s="47"/>
      <c r="H34" s="57">
        <f t="shared" si="1"/>
        <v>0</v>
      </c>
      <c r="I34" s="24"/>
      <c r="J34" s="152"/>
      <c r="K34" s="152"/>
      <c r="L34" s="152"/>
      <c r="M34" s="131"/>
      <c r="N34" s="131"/>
      <c r="O34" s="131"/>
      <c r="P34" s="134"/>
      <c r="Q34" s="89"/>
      <c r="R34" s="89"/>
      <c r="S34" s="62" t="str">
        <f>IF(OR(Q33=0,R33=0),"",R33-Q33)</f>
        <v/>
      </c>
      <c r="T34" s="91"/>
      <c r="U34" s="93"/>
      <c r="V34" s="14"/>
      <c r="W34" s="107"/>
      <c r="X34" s="96"/>
      <c r="Y34" s="96"/>
      <c r="Z34" s="78" t="str">
        <f>IF(AND(Z33="",AA33=""),"",IF($AB$5&gt;=(Z33+AA33),(Z33*5)-(AA33*5),"Погрешан унос података"))</f>
        <v/>
      </c>
      <c r="AA34" s="79"/>
      <c r="AB34" s="82" t="str">
        <f>IF(AND(AB33="",AC33=""),"",IF($AD$5=(AB33+AC33),(AB33*20)-(AC33*5),"Погрешан унос података"))</f>
        <v/>
      </c>
      <c r="AC34" s="83"/>
      <c r="AD34" s="156" t="str">
        <f>IF(AD33="","",IF($AF$5&gt;=AD33,AD33*10,"Погрешан унос"))</f>
        <v/>
      </c>
      <c r="AE34" s="86" t="str">
        <f>IF(AE33="","",AE33*-5)</f>
        <v/>
      </c>
      <c r="AF34" s="99"/>
      <c r="AG34" s="101"/>
      <c r="AH34" s="102"/>
      <c r="AI34" s="76"/>
      <c r="AJ34" s="76"/>
      <c r="AK34" s="76"/>
    </row>
    <row r="35" spans="1:37" s="10" customFormat="1" ht="15" customHeight="1" thickBot="1" x14ac:dyDescent="0.35">
      <c r="A35" s="138"/>
      <c r="B35" s="141"/>
      <c r="C35" s="144"/>
      <c r="D35" s="147"/>
      <c r="E35" s="159"/>
      <c r="F35" s="19"/>
      <c r="G35" s="48"/>
      <c r="H35" s="57">
        <f t="shared" si="1"/>
        <v>0</v>
      </c>
      <c r="I35" s="20"/>
      <c r="J35" s="153"/>
      <c r="K35" s="153"/>
      <c r="L35" s="153"/>
      <c r="M35" s="132"/>
      <c r="N35" s="132"/>
      <c r="O35" s="132"/>
      <c r="P35" s="135"/>
      <c r="Q35" s="87"/>
      <c r="R35" s="87"/>
      <c r="S35" s="63" t="str">
        <f>IF(S34="","",S34/86400)</f>
        <v/>
      </c>
      <c r="T35" s="64" t="str">
        <f t="shared" ref="T35" si="53">S35</f>
        <v/>
      </c>
      <c r="U35" s="94"/>
      <c r="V35" s="7" t="str">
        <f>IF(V34="","",V34*50)</f>
        <v/>
      </c>
      <c r="W35" s="108"/>
      <c r="X35" s="97"/>
      <c r="Y35" s="97"/>
      <c r="Z35" s="80"/>
      <c r="AA35" s="81"/>
      <c r="AB35" s="84"/>
      <c r="AC35" s="85"/>
      <c r="AD35" s="157"/>
      <c r="AE35" s="87"/>
      <c r="AF35" s="100"/>
      <c r="AG35" s="101"/>
      <c r="AH35" s="103"/>
      <c r="AI35" s="77"/>
      <c r="AJ35" s="77"/>
      <c r="AK35" s="77"/>
    </row>
    <row r="36" spans="1:37" s="11" customFormat="1" ht="14.4" customHeight="1" thickBot="1" x14ac:dyDescent="0.35">
      <c r="A36" s="136" t="str">
        <f t="shared" ref="A36" si="54">IF(OR(B36="",B36="DNF",B36="DNS"),B36,IF(OR(C36="VK",C36="DISQ"),C36,IF(AG36&gt;1,AG36,RANK(C36,$C$9:$C$66,0))))</f>
        <v/>
      </c>
      <c r="B36" s="139" t="str">
        <f t="shared" si="3"/>
        <v/>
      </c>
      <c r="C36" s="142" t="str">
        <f>IF(OR(AND(B36="DISQ",AF36="VK"),AF36="VK",F38=""),"VK",B36)</f>
        <v>VK</v>
      </c>
      <c r="D36" s="145"/>
      <c r="E36" s="145"/>
      <c r="F36" s="15"/>
      <c r="G36" s="46"/>
      <c r="H36" s="57">
        <f t="shared" si="1"/>
        <v>0</v>
      </c>
      <c r="I36" s="16"/>
      <c r="J36" s="151"/>
      <c r="K36" s="151"/>
      <c r="L36" s="151"/>
      <c r="M36" s="130"/>
      <c r="N36" s="130"/>
      <c r="O36" s="130"/>
      <c r="P36" s="133"/>
      <c r="Q36" s="88">
        <f>+(J36*3600)+(K36*60)+L36+P36</f>
        <v>0</v>
      </c>
      <c r="R36" s="88">
        <f>+(M36*3600)+(N36*60)+O36</f>
        <v>0</v>
      </c>
      <c r="S36" s="61"/>
      <c r="T36" s="90" t="str">
        <f t="shared" ref="T36" si="55">IF(S37="","",IF(S37&lt;=$S$8,"УСПЕШНО","Прекорачење времена"))</f>
        <v/>
      </c>
      <c r="U36" s="92" t="str">
        <f t="shared" si="41"/>
        <v/>
      </c>
      <c r="V36" s="5" t="str">
        <f>IF(V38="","",IF(AND(V37=$Z$5),"УСПЕШНО",IF(AND(V37&lt;$Z$5),"Недостају све КТ")))</f>
        <v/>
      </c>
      <c r="W36" s="106" t="str">
        <f>IF(F36="","",IF(U36="",0,MIN($U$9:$U$66)/U36*100))</f>
        <v/>
      </c>
      <c r="X36" s="95" t="str">
        <f t="shared" ref="X36" si="56">IF(F36="","",(SUM(H36:H38)))</f>
        <v/>
      </c>
      <c r="Y36" s="95" t="str">
        <f>IF(F36="","",AH36+AI36+AJ36+AK36)</f>
        <v/>
      </c>
      <c r="Z36" s="26"/>
      <c r="AA36" s="27"/>
      <c r="AB36" s="28"/>
      <c r="AC36" s="27"/>
      <c r="AD36" s="28"/>
      <c r="AE36" s="27"/>
      <c r="AF36" s="98"/>
      <c r="AG36" s="101"/>
      <c r="AH36" s="102">
        <f t="shared" ref="AH36" si="57">IF(Z37="",0,Z37)</f>
        <v>0</v>
      </c>
      <c r="AI36" s="76">
        <f t="shared" ref="AI36" si="58">IF(AB37="",0,AB37)</f>
        <v>0</v>
      </c>
      <c r="AJ36" s="76">
        <f t="shared" ref="AJ36:AK36" si="59">IF(AD37="",0,AD37)</f>
        <v>0</v>
      </c>
      <c r="AK36" s="76">
        <f t="shared" si="59"/>
        <v>0</v>
      </c>
    </row>
    <row r="37" spans="1:37" ht="14.4" customHeight="1" thickBot="1" x14ac:dyDescent="0.35">
      <c r="A37" s="137"/>
      <c r="B37" s="140"/>
      <c r="C37" s="143"/>
      <c r="D37" s="146"/>
      <c r="E37" s="146"/>
      <c r="F37" s="23"/>
      <c r="G37" s="47"/>
      <c r="H37" s="57">
        <f t="shared" si="1"/>
        <v>0</v>
      </c>
      <c r="I37" s="24"/>
      <c r="J37" s="152"/>
      <c r="K37" s="152"/>
      <c r="L37" s="152"/>
      <c r="M37" s="131"/>
      <c r="N37" s="131"/>
      <c r="O37" s="131"/>
      <c r="P37" s="134"/>
      <c r="Q37" s="89"/>
      <c r="R37" s="89"/>
      <c r="S37" s="62" t="str">
        <f>IF(OR(Q36=0,R36=0),"",R36-Q36)</f>
        <v/>
      </c>
      <c r="T37" s="91"/>
      <c r="U37" s="93"/>
      <c r="V37" s="14"/>
      <c r="W37" s="107"/>
      <c r="X37" s="96"/>
      <c r="Y37" s="96"/>
      <c r="Z37" s="78" t="str">
        <f>IF(AND(Z36="",AA36=""),"",IF($AB$5&gt;=(Z36+AA36),(Z36*5)-(AA36*5),"Погрешан унос података"))</f>
        <v/>
      </c>
      <c r="AA37" s="79"/>
      <c r="AB37" s="82" t="str">
        <f>IF(AND(AB36="",AC36=""),"",IF($AD$5=(AB36+AC36),(AB36*20)-(AC36*5),"Погрешан унос података"))</f>
        <v/>
      </c>
      <c r="AC37" s="83"/>
      <c r="AD37" s="156" t="str">
        <f>IF(AD36="","",IF($AF$5&gt;=AD36,AD36*10,"Погрешан унос"))</f>
        <v/>
      </c>
      <c r="AE37" s="86" t="str">
        <f>IF(AE36="","",AE36*-5)</f>
        <v/>
      </c>
      <c r="AF37" s="99"/>
      <c r="AG37" s="101"/>
      <c r="AH37" s="102"/>
      <c r="AI37" s="76"/>
      <c r="AJ37" s="76"/>
      <c r="AK37" s="76"/>
    </row>
    <row r="38" spans="1:37" s="10" customFormat="1" ht="15" customHeight="1" thickBot="1" x14ac:dyDescent="0.35">
      <c r="A38" s="138"/>
      <c r="B38" s="141"/>
      <c r="C38" s="144"/>
      <c r="D38" s="147"/>
      <c r="E38" s="159"/>
      <c r="F38" s="19"/>
      <c r="G38" s="48"/>
      <c r="H38" s="57">
        <f t="shared" si="1"/>
        <v>0</v>
      </c>
      <c r="I38" s="20"/>
      <c r="J38" s="153"/>
      <c r="K38" s="153"/>
      <c r="L38" s="153"/>
      <c r="M38" s="132"/>
      <c r="N38" s="132"/>
      <c r="O38" s="132"/>
      <c r="P38" s="135"/>
      <c r="Q38" s="87"/>
      <c r="R38" s="87"/>
      <c r="S38" s="63" t="str">
        <f>IF(S37="","",S37/86400)</f>
        <v/>
      </c>
      <c r="T38" s="64" t="str">
        <f t="shared" ref="T38" si="60">S38</f>
        <v/>
      </c>
      <c r="U38" s="94"/>
      <c r="V38" s="7" t="str">
        <f>IF(V37="","",V37*50)</f>
        <v/>
      </c>
      <c r="W38" s="108"/>
      <c r="X38" s="97"/>
      <c r="Y38" s="97"/>
      <c r="Z38" s="80"/>
      <c r="AA38" s="81"/>
      <c r="AB38" s="84"/>
      <c r="AC38" s="85"/>
      <c r="AD38" s="157"/>
      <c r="AE38" s="87"/>
      <c r="AF38" s="100"/>
      <c r="AG38" s="101"/>
      <c r="AH38" s="103"/>
      <c r="AI38" s="77"/>
      <c r="AJ38" s="77"/>
      <c r="AK38" s="77"/>
    </row>
    <row r="39" spans="1:37" s="11" customFormat="1" ht="14.4" customHeight="1" thickBot="1" x14ac:dyDescent="0.35">
      <c r="A39" s="136" t="str">
        <f t="shared" ref="A39" si="61">IF(OR(B39="",B39="DNF",B39="DNS"),B39,IF(OR(C39="VK",C39="DISQ"),C39,IF(AG39&gt;1,AG39,RANK(C39,$C$9:$C$66,0))))</f>
        <v/>
      </c>
      <c r="B39" s="139" t="str">
        <f t="shared" si="3"/>
        <v/>
      </c>
      <c r="C39" s="142" t="str">
        <f>IF(OR(AND(B39="DISQ",AF39="VK"),AF39="VK",F41=""),"VK",B39)</f>
        <v>VK</v>
      </c>
      <c r="D39" s="145"/>
      <c r="E39" s="145"/>
      <c r="F39" s="15"/>
      <c r="G39" s="46"/>
      <c r="H39" s="57">
        <f t="shared" si="1"/>
        <v>0</v>
      </c>
      <c r="I39" s="16"/>
      <c r="J39" s="151"/>
      <c r="K39" s="151"/>
      <c r="L39" s="151"/>
      <c r="M39" s="130"/>
      <c r="N39" s="130"/>
      <c r="O39" s="130"/>
      <c r="P39" s="133"/>
      <c r="Q39" s="88">
        <f>+(J39*3600)+(K39*60)+L39+P39</f>
        <v>0</v>
      </c>
      <c r="R39" s="88">
        <f>+(M39*3600)+(N39*60)+O39</f>
        <v>0</v>
      </c>
      <c r="S39" s="61"/>
      <c r="T39" s="90" t="str">
        <f t="shared" ref="T39" si="62">IF(S40="","",IF(S40&lt;=$S$8,"УСПЕШНО","Прекорачење времена"))</f>
        <v/>
      </c>
      <c r="U39" s="92" t="str">
        <f t="shared" si="41"/>
        <v/>
      </c>
      <c r="V39" s="5" t="str">
        <f>IF(V41="","",IF(AND(V40=$Z$5),"УСПЕШНО",IF(AND(V40&lt;$Z$5),"Недостају све КТ")))</f>
        <v/>
      </c>
      <c r="W39" s="106" t="str">
        <f>IF(F39="","",IF(U39="",0,MIN($U$9:$U$66)/U39*100))</f>
        <v/>
      </c>
      <c r="X39" s="95" t="str">
        <f t="shared" ref="X39" si="63">IF(F39="","",(SUM(H39:H41)))</f>
        <v/>
      </c>
      <c r="Y39" s="95" t="str">
        <f>IF(F39="","",AH39+AI39+AJ39+AK39)</f>
        <v/>
      </c>
      <c r="Z39" s="26"/>
      <c r="AA39" s="27"/>
      <c r="AB39" s="28"/>
      <c r="AC39" s="27"/>
      <c r="AD39" s="28"/>
      <c r="AE39" s="27"/>
      <c r="AF39" s="98"/>
      <c r="AG39" s="101"/>
      <c r="AH39" s="102">
        <f t="shared" ref="AH39" si="64">IF(Z40="",0,Z40)</f>
        <v>0</v>
      </c>
      <c r="AI39" s="76">
        <f t="shared" ref="AI39" si="65">IF(AB40="",0,AB40)</f>
        <v>0</v>
      </c>
      <c r="AJ39" s="76">
        <f t="shared" ref="AJ39:AK39" si="66">IF(AD40="",0,AD40)</f>
        <v>0</v>
      </c>
      <c r="AK39" s="76">
        <f t="shared" si="66"/>
        <v>0</v>
      </c>
    </row>
    <row r="40" spans="1:37" ht="14.4" customHeight="1" thickBot="1" x14ac:dyDescent="0.35">
      <c r="A40" s="137"/>
      <c r="B40" s="140"/>
      <c r="C40" s="143"/>
      <c r="D40" s="146"/>
      <c r="E40" s="146"/>
      <c r="F40" s="23"/>
      <c r="G40" s="47"/>
      <c r="H40" s="57">
        <f t="shared" si="1"/>
        <v>0</v>
      </c>
      <c r="I40" s="24"/>
      <c r="J40" s="152"/>
      <c r="K40" s="152"/>
      <c r="L40" s="152"/>
      <c r="M40" s="131"/>
      <c r="N40" s="131"/>
      <c r="O40" s="131"/>
      <c r="P40" s="134"/>
      <c r="Q40" s="89"/>
      <c r="R40" s="89"/>
      <c r="S40" s="62" t="str">
        <f>IF(OR(Q39=0,R39=0),"",R39-Q39)</f>
        <v/>
      </c>
      <c r="T40" s="91"/>
      <c r="U40" s="93"/>
      <c r="V40" s="14"/>
      <c r="W40" s="107"/>
      <c r="X40" s="96"/>
      <c r="Y40" s="96"/>
      <c r="Z40" s="78" t="str">
        <f>IF(AND(Z39="",AA39=""),"",IF($AB$5&gt;=(Z39+AA39),(Z39*5)-(AA39*5),"Погрешан унос података"))</f>
        <v/>
      </c>
      <c r="AA40" s="79"/>
      <c r="AB40" s="82" t="str">
        <f>IF(AND(AB39="",AC39=""),"",IF($AD$5=(AB39+AC39),(AB39*20)-(AC39*5),"Погрешан унос података"))</f>
        <v/>
      </c>
      <c r="AC40" s="83"/>
      <c r="AD40" s="156" t="str">
        <f>IF(AD39="","",IF($AF$5&gt;=AD39,AD39*10,"Погрешан унос"))</f>
        <v/>
      </c>
      <c r="AE40" s="86" t="str">
        <f>IF(AE39="","",AE39*-5)</f>
        <v/>
      </c>
      <c r="AF40" s="99"/>
      <c r="AG40" s="101"/>
      <c r="AH40" s="102"/>
      <c r="AI40" s="76"/>
      <c r="AJ40" s="76"/>
      <c r="AK40" s="76"/>
    </row>
    <row r="41" spans="1:37" s="10" customFormat="1" ht="15" customHeight="1" thickBot="1" x14ac:dyDescent="0.35">
      <c r="A41" s="138"/>
      <c r="B41" s="141"/>
      <c r="C41" s="144"/>
      <c r="D41" s="159"/>
      <c r="E41" s="159"/>
      <c r="F41" s="19"/>
      <c r="G41" s="48"/>
      <c r="H41" s="57">
        <f t="shared" si="1"/>
        <v>0</v>
      </c>
      <c r="I41" s="20"/>
      <c r="J41" s="153"/>
      <c r="K41" s="153"/>
      <c r="L41" s="153"/>
      <c r="M41" s="132"/>
      <c r="N41" s="132"/>
      <c r="O41" s="132"/>
      <c r="P41" s="135"/>
      <c r="Q41" s="87"/>
      <c r="R41" s="87"/>
      <c r="S41" s="63" t="str">
        <f>IF(S40="","",S40/86400)</f>
        <v/>
      </c>
      <c r="T41" s="64" t="str">
        <f t="shared" ref="T41" si="67">S41</f>
        <v/>
      </c>
      <c r="U41" s="94"/>
      <c r="V41" s="7" t="str">
        <f>IF(V40="","",V40*50)</f>
        <v/>
      </c>
      <c r="W41" s="108"/>
      <c r="X41" s="97"/>
      <c r="Y41" s="97"/>
      <c r="Z41" s="80"/>
      <c r="AA41" s="81"/>
      <c r="AB41" s="84"/>
      <c r="AC41" s="85"/>
      <c r="AD41" s="157"/>
      <c r="AE41" s="87"/>
      <c r="AF41" s="100"/>
      <c r="AG41" s="101"/>
      <c r="AH41" s="103"/>
      <c r="AI41" s="77"/>
      <c r="AJ41" s="77"/>
      <c r="AK41" s="77"/>
    </row>
    <row r="42" spans="1:37" s="11" customFormat="1" ht="14.4" customHeight="1" thickBot="1" x14ac:dyDescent="0.35">
      <c r="A42" s="136" t="str">
        <f t="shared" ref="A42" si="68">IF(OR(B42="",B42="DNF",B42="DNS"),B42,IF(OR(C42="VK",C42="DISQ"),C42,IF(AG42&gt;1,AG42,RANK(C42,$C$9:$C$66,0))))</f>
        <v/>
      </c>
      <c r="B42" s="139" t="str">
        <f t="shared" si="3"/>
        <v/>
      </c>
      <c r="C42" s="142" t="str">
        <f>IF(OR(AND(B42="DISQ",AF42="VK"),AF42="VK",F44=""),"VK",B42)</f>
        <v>VK</v>
      </c>
      <c r="D42" s="145"/>
      <c r="E42" s="145"/>
      <c r="F42" s="15"/>
      <c r="G42" s="46"/>
      <c r="H42" s="57">
        <f t="shared" si="1"/>
        <v>0</v>
      </c>
      <c r="I42" s="16"/>
      <c r="J42" s="151"/>
      <c r="K42" s="151"/>
      <c r="L42" s="151"/>
      <c r="M42" s="130"/>
      <c r="N42" s="130"/>
      <c r="O42" s="130"/>
      <c r="P42" s="133"/>
      <c r="Q42" s="88">
        <f>+(J42*3600)+(K42*60)+L42+P42</f>
        <v>0</v>
      </c>
      <c r="R42" s="88">
        <f>+(M42*3600)+(N42*60)+O42</f>
        <v>0</v>
      </c>
      <c r="S42" s="61"/>
      <c r="T42" s="90" t="str">
        <f t="shared" ref="T42" si="69">IF(S43="","",IF(S43&lt;=$S$8,"УСПЕШНО","Прекорачење времена"))</f>
        <v/>
      </c>
      <c r="U42" s="92" t="str">
        <f t="shared" si="41"/>
        <v/>
      </c>
      <c r="V42" s="5" t="str">
        <f>IF(V44="","",IF(AND(V43=$Z$5),"УСПЕШНО",IF(AND(V43&lt;$Z$5),"Недостају све КТ")))</f>
        <v/>
      </c>
      <c r="W42" s="106" t="str">
        <f>IF(F42="","",IF(U42="",0,MIN($U$9:$U$66)/U42*100))</f>
        <v/>
      </c>
      <c r="X42" s="95" t="str">
        <f t="shared" ref="X42" si="70">IF(F42="","",(SUM(H42:H44)))</f>
        <v/>
      </c>
      <c r="Y42" s="95" t="str">
        <f>IF(F42="","",AH42+AI42+AJ42+AK42)</f>
        <v/>
      </c>
      <c r="Z42" s="26"/>
      <c r="AA42" s="27"/>
      <c r="AB42" s="28"/>
      <c r="AC42" s="27"/>
      <c r="AD42" s="28"/>
      <c r="AE42" s="27"/>
      <c r="AF42" s="98"/>
      <c r="AG42" s="101"/>
      <c r="AH42" s="102">
        <f t="shared" ref="AH42" si="71">IF(Z43="",0,Z43)</f>
        <v>0</v>
      </c>
      <c r="AI42" s="76">
        <f t="shared" ref="AI42" si="72">IF(AB43="",0,AB43)</f>
        <v>0</v>
      </c>
      <c r="AJ42" s="76">
        <f t="shared" ref="AJ42:AK42" si="73">IF(AD43="",0,AD43)</f>
        <v>0</v>
      </c>
      <c r="AK42" s="76">
        <f t="shared" si="73"/>
        <v>0</v>
      </c>
    </row>
    <row r="43" spans="1:37" ht="14.4" customHeight="1" thickBot="1" x14ac:dyDescent="0.35">
      <c r="A43" s="137"/>
      <c r="B43" s="140"/>
      <c r="C43" s="143"/>
      <c r="D43" s="146"/>
      <c r="E43" s="146"/>
      <c r="F43" s="23"/>
      <c r="G43" s="47"/>
      <c r="H43" s="57">
        <f t="shared" si="1"/>
        <v>0</v>
      </c>
      <c r="I43" s="24"/>
      <c r="J43" s="152"/>
      <c r="K43" s="152"/>
      <c r="L43" s="152"/>
      <c r="M43" s="131"/>
      <c r="N43" s="131"/>
      <c r="O43" s="131"/>
      <c r="P43" s="134"/>
      <c r="Q43" s="89"/>
      <c r="R43" s="89"/>
      <c r="S43" s="62" t="str">
        <f>IF(OR(Q42=0,R42=0),"",R42-Q42)</f>
        <v/>
      </c>
      <c r="T43" s="91"/>
      <c r="U43" s="93"/>
      <c r="V43" s="14"/>
      <c r="W43" s="107"/>
      <c r="X43" s="96"/>
      <c r="Y43" s="96"/>
      <c r="Z43" s="78" t="str">
        <f>IF(AND(Z42="",AA42=""),"",IF($AB$5&gt;=(Z42+AA42),(Z42*5)-(AA42*5),"Погрешан унос података"))</f>
        <v/>
      </c>
      <c r="AA43" s="79"/>
      <c r="AB43" s="82" t="str">
        <f>IF(AND(AB42="",AC42=""),"",IF($AD$5=(AB42+AC42),(AB42*20)-(AC42*5),"Погрешан унос података"))</f>
        <v/>
      </c>
      <c r="AC43" s="83"/>
      <c r="AD43" s="156" t="str">
        <f>IF(AD42="","",IF($AF$5&gt;=AD42,AD42*10,"Погрешан унос"))</f>
        <v/>
      </c>
      <c r="AE43" s="86" t="str">
        <f>IF(AE42="","",AE42*-5)</f>
        <v/>
      </c>
      <c r="AF43" s="99"/>
      <c r="AG43" s="101"/>
      <c r="AH43" s="102"/>
      <c r="AI43" s="76"/>
      <c r="AJ43" s="76"/>
      <c r="AK43" s="76"/>
    </row>
    <row r="44" spans="1:37" s="10" customFormat="1" ht="15" customHeight="1" thickBot="1" x14ac:dyDescent="0.35">
      <c r="A44" s="138"/>
      <c r="B44" s="141"/>
      <c r="C44" s="144"/>
      <c r="D44" s="159"/>
      <c r="E44" s="159"/>
      <c r="F44" s="19"/>
      <c r="G44" s="48"/>
      <c r="H44" s="57">
        <f t="shared" si="1"/>
        <v>0</v>
      </c>
      <c r="I44" s="20"/>
      <c r="J44" s="153"/>
      <c r="K44" s="153"/>
      <c r="L44" s="153"/>
      <c r="M44" s="132"/>
      <c r="N44" s="132"/>
      <c r="O44" s="132"/>
      <c r="P44" s="135"/>
      <c r="Q44" s="87"/>
      <c r="R44" s="87"/>
      <c r="S44" s="63" t="str">
        <f>IF(S43="","",S43/86400)</f>
        <v/>
      </c>
      <c r="T44" s="64" t="str">
        <f t="shared" ref="T44" si="74">S44</f>
        <v/>
      </c>
      <c r="U44" s="94"/>
      <c r="V44" s="7" t="str">
        <f>IF(V43="","",V43*50)</f>
        <v/>
      </c>
      <c r="W44" s="108"/>
      <c r="X44" s="97"/>
      <c r="Y44" s="97"/>
      <c r="Z44" s="80"/>
      <c r="AA44" s="81"/>
      <c r="AB44" s="84"/>
      <c r="AC44" s="85"/>
      <c r="AD44" s="157"/>
      <c r="AE44" s="87"/>
      <c r="AF44" s="100"/>
      <c r="AG44" s="101"/>
      <c r="AH44" s="103"/>
      <c r="AI44" s="77"/>
      <c r="AJ44" s="77"/>
      <c r="AK44" s="77"/>
    </row>
    <row r="45" spans="1:37" s="11" customFormat="1" ht="14.4" customHeight="1" thickBot="1" x14ac:dyDescent="0.35">
      <c r="A45" s="136" t="str">
        <f t="shared" ref="A45" si="75">IF(OR(B45="",B45="DNF",B45="DNS"),B45,IF(OR(C45="VK",C45="DISQ"),C45,IF(AG45&gt;1,AG45,RANK(C45,$C$9:$C$66,0))))</f>
        <v/>
      </c>
      <c r="B45" s="139" t="str">
        <f t="shared" si="3"/>
        <v/>
      </c>
      <c r="C45" s="142" t="str">
        <f>IF(OR(AND(B45="DISQ",AF45="VK"),AF45="VK",F47=""),"VK",B45)</f>
        <v>VK</v>
      </c>
      <c r="D45" s="145"/>
      <c r="E45" s="145"/>
      <c r="F45" s="15"/>
      <c r="G45" s="46"/>
      <c r="H45" s="57">
        <f t="shared" si="1"/>
        <v>0</v>
      </c>
      <c r="I45" s="16"/>
      <c r="J45" s="151"/>
      <c r="K45" s="151"/>
      <c r="L45" s="151"/>
      <c r="M45" s="130"/>
      <c r="N45" s="130"/>
      <c r="O45" s="130"/>
      <c r="P45" s="133"/>
      <c r="Q45" s="88">
        <f>+(J45*3600)+(K45*60)+L45+P45</f>
        <v>0</v>
      </c>
      <c r="R45" s="88">
        <f>+(M45*3600)+(N45*60)+O45</f>
        <v>0</v>
      </c>
      <c r="S45" s="61"/>
      <c r="T45" s="90" t="str">
        <f t="shared" ref="T45" si="76">IF(S46="","",IF(S46&lt;=$S$8,"УСПЕШНО","Прекорачење времена"))</f>
        <v/>
      </c>
      <c r="U45" s="92" t="str">
        <f t="shared" si="41"/>
        <v/>
      </c>
      <c r="V45" s="5" t="str">
        <f>IF(V47="","",IF(AND(V46=$Z$5),"УСПЕШНО",IF(AND(V46&lt;$Z$5),"Недостају све КТ")))</f>
        <v/>
      </c>
      <c r="W45" s="106" t="str">
        <f>IF(F45="","",IF(U45="",0,MIN($U$9:$U$66)/U45*100))</f>
        <v/>
      </c>
      <c r="X45" s="95" t="str">
        <f t="shared" ref="X45" si="77">IF(F45="","",(SUM(H45:H47)))</f>
        <v/>
      </c>
      <c r="Y45" s="95" t="str">
        <f>IF(F45="","",AH45+AI45+AJ45+AK45)</f>
        <v/>
      </c>
      <c r="Z45" s="26"/>
      <c r="AA45" s="27"/>
      <c r="AB45" s="28"/>
      <c r="AC45" s="27"/>
      <c r="AD45" s="28"/>
      <c r="AE45" s="27"/>
      <c r="AF45" s="98"/>
      <c r="AG45" s="101"/>
      <c r="AH45" s="102">
        <f t="shared" ref="AH45" si="78">IF(Z46="",0,Z46)</f>
        <v>0</v>
      </c>
      <c r="AI45" s="76">
        <f t="shared" ref="AI45" si="79">IF(AB46="",0,AB46)</f>
        <v>0</v>
      </c>
      <c r="AJ45" s="76">
        <f t="shared" ref="AJ45:AK45" si="80">IF(AD46="",0,AD46)</f>
        <v>0</v>
      </c>
      <c r="AK45" s="76">
        <f t="shared" si="80"/>
        <v>0</v>
      </c>
    </row>
    <row r="46" spans="1:37" ht="14.4" customHeight="1" thickBot="1" x14ac:dyDescent="0.35">
      <c r="A46" s="137"/>
      <c r="B46" s="140"/>
      <c r="C46" s="143"/>
      <c r="D46" s="146"/>
      <c r="E46" s="146"/>
      <c r="F46" s="23"/>
      <c r="G46" s="47"/>
      <c r="H46" s="57">
        <f t="shared" si="1"/>
        <v>0</v>
      </c>
      <c r="I46" s="24"/>
      <c r="J46" s="152"/>
      <c r="K46" s="152"/>
      <c r="L46" s="152"/>
      <c r="M46" s="131"/>
      <c r="N46" s="131"/>
      <c r="O46" s="131"/>
      <c r="P46" s="134"/>
      <c r="Q46" s="89"/>
      <c r="R46" s="89"/>
      <c r="S46" s="62" t="str">
        <f>IF(OR(Q45=0,R45=0),"",R45-Q45)</f>
        <v/>
      </c>
      <c r="T46" s="91"/>
      <c r="U46" s="93"/>
      <c r="V46" s="14"/>
      <c r="W46" s="107"/>
      <c r="X46" s="96"/>
      <c r="Y46" s="96"/>
      <c r="Z46" s="78" t="str">
        <f>IF(AND(Z45="",AA45=""),"",IF($AB$5&gt;=(Z45+AA45),(Z45*5)-(AA45*5),"Погрешан унос података"))</f>
        <v/>
      </c>
      <c r="AA46" s="79"/>
      <c r="AB46" s="82" t="str">
        <f>IF(AND(AB45="",AC45=""),"",IF($AD$5=(AB45+AC45),(AB45*20)-(AC45*5),"Погрешан унос података"))</f>
        <v/>
      </c>
      <c r="AC46" s="83"/>
      <c r="AD46" s="156" t="str">
        <f>IF(AD45="","",IF($AF$5&gt;=AD45,AD45*10,"Погрешан унос"))</f>
        <v/>
      </c>
      <c r="AE46" s="86" t="str">
        <f>IF(AE45="","",AE45*-5)</f>
        <v/>
      </c>
      <c r="AF46" s="99"/>
      <c r="AG46" s="101"/>
      <c r="AH46" s="102"/>
      <c r="AI46" s="76"/>
      <c r="AJ46" s="76"/>
      <c r="AK46" s="76"/>
    </row>
    <row r="47" spans="1:37" s="10" customFormat="1" ht="15" customHeight="1" thickBot="1" x14ac:dyDescent="0.35">
      <c r="A47" s="138"/>
      <c r="B47" s="141"/>
      <c r="C47" s="144"/>
      <c r="D47" s="159"/>
      <c r="E47" s="159"/>
      <c r="F47" s="19"/>
      <c r="G47" s="48"/>
      <c r="H47" s="57">
        <f t="shared" si="1"/>
        <v>0</v>
      </c>
      <c r="I47" s="20"/>
      <c r="J47" s="153"/>
      <c r="K47" s="153"/>
      <c r="L47" s="153"/>
      <c r="M47" s="132"/>
      <c r="N47" s="132"/>
      <c r="O47" s="132"/>
      <c r="P47" s="135"/>
      <c r="Q47" s="87"/>
      <c r="R47" s="87"/>
      <c r="S47" s="63" t="str">
        <f>IF(S46="","",S46/86400)</f>
        <v/>
      </c>
      <c r="T47" s="64" t="str">
        <f t="shared" ref="T47" si="81">S47</f>
        <v/>
      </c>
      <c r="U47" s="94"/>
      <c r="V47" s="7" t="str">
        <f>IF(V46="","",V46*50)</f>
        <v/>
      </c>
      <c r="W47" s="108"/>
      <c r="X47" s="97"/>
      <c r="Y47" s="97"/>
      <c r="Z47" s="80"/>
      <c r="AA47" s="81"/>
      <c r="AB47" s="84"/>
      <c r="AC47" s="85"/>
      <c r="AD47" s="157"/>
      <c r="AE47" s="87"/>
      <c r="AF47" s="100"/>
      <c r="AG47" s="101"/>
      <c r="AH47" s="103"/>
      <c r="AI47" s="77"/>
      <c r="AJ47" s="77"/>
      <c r="AK47" s="77"/>
    </row>
    <row r="48" spans="1:37" s="11" customFormat="1" ht="14.4" customHeight="1" thickBot="1" x14ac:dyDescent="0.35">
      <c r="A48" s="136" t="str">
        <f t="shared" ref="A48" si="82">IF(OR(B48="",B48="DNF",B48="DNS"),B48,IF(OR(C48="VK",C48="DISQ"),C48,IF(AG48&gt;1,AG48,RANK(C48,$C$9:$C$66,0))))</f>
        <v/>
      </c>
      <c r="B48" s="139" t="str">
        <f t="shared" si="3"/>
        <v/>
      </c>
      <c r="C48" s="142" t="str">
        <f>IF(OR(AND(B48="DISQ",AF48="VK"),AF48="VK",F50=""),"VK",B48)</f>
        <v>VK</v>
      </c>
      <c r="D48" s="145"/>
      <c r="E48" s="145"/>
      <c r="F48" s="15"/>
      <c r="G48" s="46"/>
      <c r="H48" s="57">
        <f t="shared" si="1"/>
        <v>0</v>
      </c>
      <c r="I48" s="16"/>
      <c r="J48" s="151"/>
      <c r="K48" s="151"/>
      <c r="L48" s="151"/>
      <c r="M48" s="130"/>
      <c r="N48" s="130"/>
      <c r="O48" s="130"/>
      <c r="P48" s="133"/>
      <c r="Q48" s="88">
        <f>+(J48*3600)+(K48*60)+L48+P48</f>
        <v>0</v>
      </c>
      <c r="R48" s="88">
        <f>+(M48*3600)+(N48*60)+O48</f>
        <v>0</v>
      </c>
      <c r="S48" s="61"/>
      <c r="T48" s="90" t="str">
        <f t="shared" ref="T48" si="83">IF(S49="","",IF(S49&lt;=$S$8,"УСПЕШНО","Прекорачење времена"))</f>
        <v/>
      </c>
      <c r="U48" s="92" t="str">
        <f t="shared" si="41"/>
        <v/>
      </c>
      <c r="V48" s="5" t="str">
        <f>IF(V50="","",IF(AND(V49=$Z$5),"УСПЕШНО",IF(AND(V49&lt;$Z$5),"Недостају све КТ")))</f>
        <v/>
      </c>
      <c r="W48" s="106" t="str">
        <f>IF(F48="","",IF(U48="",0,MIN($U$9:$U$66)/U48*100))</f>
        <v/>
      </c>
      <c r="X48" s="95" t="str">
        <f t="shared" ref="X48" si="84">IF(F48="","",(SUM(H48:H50)))</f>
        <v/>
      </c>
      <c r="Y48" s="95" t="str">
        <f>IF(F48="","",AH48+AI48+AJ48+AK48)</f>
        <v/>
      </c>
      <c r="Z48" s="26"/>
      <c r="AA48" s="27"/>
      <c r="AB48" s="28"/>
      <c r="AC48" s="27"/>
      <c r="AD48" s="28"/>
      <c r="AE48" s="27"/>
      <c r="AF48" s="98"/>
      <c r="AG48" s="101"/>
      <c r="AH48" s="102">
        <f t="shared" ref="AH48" si="85">IF(Z49="",0,Z49)</f>
        <v>0</v>
      </c>
      <c r="AI48" s="76">
        <f t="shared" ref="AI48" si="86">IF(AB49="",0,AB49)</f>
        <v>0</v>
      </c>
      <c r="AJ48" s="76">
        <f t="shared" ref="AJ48:AK48" si="87">IF(AD49="",0,AD49)</f>
        <v>0</v>
      </c>
      <c r="AK48" s="76">
        <f t="shared" si="87"/>
        <v>0</v>
      </c>
    </row>
    <row r="49" spans="1:37" ht="14.4" customHeight="1" thickBot="1" x14ac:dyDescent="0.35">
      <c r="A49" s="137"/>
      <c r="B49" s="140"/>
      <c r="C49" s="143"/>
      <c r="D49" s="146"/>
      <c r="E49" s="146"/>
      <c r="F49" s="23"/>
      <c r="G49" s="47"/>
      <c r="H49" s="57">
        <f t="shared" si="1"/>
        <v>0</v>
      </c>
      <c r="I49" s="24"/>
      <c r="J49" s="152"/>
      <c r="K49" s="152"/>
      <c r="L49" s="152"/>
      <c r="M49" s="131"/>
      <c r="N49" s="131"/>
      <c r="O49" s="131"/>
      <c r="P49" s="134"/>
      <c r="Q49" s="89"/>
      <c r="R49" s="89"/>
      <c r="S49" s="62" t="str">
        <f>IF(OR(Q48=0,R48=0),"",R48-Q48)</f>
        <v/>
      </c>
      <c r="T49" s="91"/>
      <c r="U49" s="93"/>
      <c r="V49" s="14"/>
      <c r="W49" s="107"/>
      <c r="X49" s="96"/>
      <c r="Y49" s="96"/>
      <c r="Z49" s="78" t="str">
        <f>IF(AND(Z48="",AA48=""),"",IF($AB$5&gt;=(Z48+AA48),(Z48*5)-(AA48*5),"Погрешан унос података"))</f>
        <v/>
      </c>
      <c r="AA49" s="79"/>
      <c r="AB49" s="82" t="str">
        <f>IF(AND(AB48="",AC48=""),"",IF($AD$5=(AB48+AC48),(AB48*20)-(AC48*5),"Погрешан унос података"))</f>
        <v/>
      </c>
      <c r="AC49" s="83"/>
      <c r="AD49" s="156" t="str">
        <f>IF(AD48="","",IF($AF$5&gt;=AD48,AD48*10,"Погрешан унос"))</f>
        <v/>
      </c>
      <c r="AE49" s="86" t="str">
        <f>IF(AE48="","",AE48*-5)</f>
        <v/>
      </c>
      <c r="AF49" s="99"/>
      <c r="AG49" s="101"/>
      <c r="AH49" s="102"/>
      <c r="AI49" s="76"/>
      <c r="AJ49" s="76"/>
      <c r="AK49" s="76"/>
    </row>
    <row r="50" spans="1:37" s="10" customFormat="1" ht="15" customHeight="1" thickBot="1" x14ac:dyDescent="0.35">
      <c r="A50" s="138"/>
      <c r="B50" s="141"/>
      <c r="C50" s="144"/>
      <c r="D50" s="159"/>
      <c r="E50" s="159"/>
      <c r="F50" s="19"/>
      <c r="G50" s="48"/>
      <c r="H50" s="57">
        <f t="shared" si="1"/>
        <v>0</v>
      </c>
      <c r="I50" s="20"/>
      <c r="J50" s="153"/>
      <c r="K50" s="153"/>
      <c r="L50" s="153"/>
      <c r="M50" s="132"/>
      <c r="N50" s="132"/>
      <c r="O50" s="132"/>
      <c r="P50" s="135"/>
      <c r="Q50" s="87"/>
      <c r="R50" s="87"/>
      <c r="S50" s="63" t="str">
        <f>IF(S49="","",S49/86400)</f>
        <v/>
      </c>
      <c r="T50" s="64" t="str">
        <f t="shared" ref="T50" si="88">S50</f>
        <v/>
      </c>
      <c r="U50" s="94"/>
      <c r="V50" s="7" t="str">
        <f>IF(V49="","",V49*50)</f>
        <v/>
      </c>
      <c r="W50" s="108"/>
      <c r="X50" s="97"/>
      <c r="Y50" s="97"/>
      <c r="Z50" s="80"/>
      <c r="AA50" s="81"/>
      <c r="AB50" s="84"/>
      <c r="AC50" s="85"/>
      <c r="AD50" s="157"/>
      <c r="AE50" s="87"/>
      <c r="AF50" s="100"/>
      <c r="AG50" s="101"/>
      <c r="AH50" s="103"/>
      <c r="AI50" s="77"/>
      <c r="AJ50" s="77"/>
      <c r="AK50" s="77"/>
    </row>
    <row r="51" spans="1:37" s="11" customFormat="1" ht="14.4" customHeight="1" thickBot="1" x14ac:dyDescent="0.35">
      <c r="A51" s="136" t="str">
        <f t="shared" ref="A51" si="89">IF(OR(B51="",B51="DNF",B51="DNS"),B51,IF(OR(C51="VK",C51="DISQ"),C51,IF(AG51&gt;1,AG51,RANK(C51,$C$9:$C$66,0))))</f>
        <v/>
      </c>
      <c r="B51" s="139" t="str">
        <f t="shared" si="3"/>
        <v/>
      </c>
      <c r="C51" s="142" t="str">
        <f>IF(OR(AND(B51="DISQ",AF51="VK"),AF51="VK",F53=""),"VK",B51)</f>
        <v>VK</v>
      </c>
      <c r="D51" s="145"/>
      <c r="E51" s="145"/>
      <c r="F51" s="15"/>
      <c r="G51" s="46"/>
      <c r="H51" s="57">
        <f t="shared" si="1"/>
        <v>0</v>
      </c>
      <c r="I51" s="16"/>
      <c r="J51" s="151"/>
      <c r="K51" s="151"/>
      <c r="L51" s="151"/>
      <c r="M51" s="130"/>
      <c r="N51" s="130"/>
      <c r="O51" s="130"/>
      <c r="P51" s="133"/>
      <c r="Q51" s="88">
        <f>+(J51*3600)+(K51*60)+L51+P51</f>
        <v>0</v>
      </c>
      <c r="R51" s="88">
        <f>+(M51*3600)+(N51*60)+O51</f>
        <v>0</v>
      </c>
      <c r="S51" s="61"/>
      <c r="T51" s="90" t="str">
        <f t="shared" ref="T51" si="90">IF(S52="","",IF(S52&lt;=$S$8,"УСПЕШНО","Прекорачење времена"))</f>
        <v/>
      </c>
      <c r="U51" s="92" t="str">
        <f t="shared" si="41"/>
        <v/>
      </c>
      <c r="V51" s="5" t="str">
        <f>IF(V53="","",IF(AND(V52=$Z$5),"УСПЕШНО",IF(AND(V52&lt;$Z$5),"Недостају све КТ")))</f>
        <v/>
      </c>
      <c r="W51" s="106" t="str">
        <f>IF(F51="","",IF(U51="",0,MIN($U$9:$U$66)/U51*100))</f>
        <v/>
      </c>
      <c r="X51" s="95" t="str">
        <f t="shared" ref="X51" si="91">IF(F51="","",(SUM(H51:H53)))</f>
        <v/>
      </c>
      <c r="Y51" s="95" t="str">
        <f>IF(F51="","",AH51+AI51+AJ51+AK51)</f>
        <v/>
      </c>
      <c r="Z51" s="26"/>
      <c r="AA51" s="27"/>
      <c r="AB51" s="28"/>
      <c r="AC51" s="27"/>
      <c r="AD51" s="28"/>
      <c r="AE51" s="27"/>
      <c r="AF51" s="98"/>
      <c r="AG51" s="101"/>
      <c r="AH51" s="102">
        <f t="shared" ref="AH51" si="92">IF(Z52="",0,Z52)</f>
        <v>0</v>
      </c>
      <c r="AI51" s="76">
        <f t="shared" ref="AI51" si="93">IF(AB52="",0,AB52)</f>
        <v>0</v>
      </c>
      <c r="AJ51" s="76">
        <f t="shared" ref="AJ51:AK51" si="94">IF(AD52="",0,AD52)</f>
        <v>0</v>
      </c>
      <c r="AK51" s="76">
        <f t="shared" si="94"/>
        <v>0</v>
      </c>
    </row>
    <row r="52" spans="1:37" ht="14.4" customHeight="1" thickBot="1" x14ac:dyDescent="0.35">
      <c r="A52" s="137"/>
      <c r="B52" s="140"/>
      <c r="C52" s="143"/>
      <c r="D52" s="146"/>
      <c r="E52" s="146"/>
      <c r="F52" s="23"/>
      <c r="G52" s="47"/>
      <c r="H52" s="57">
        <f t="shared" si="1"/>
        <v>0</v>
      </c>
      <c r="I52" s="24"/>
      <c r="J52" s="152"/>
      <c r="K52" s="152"/>
      <c r="L52" s="152"/>
      <c r="M52" s="131"/>
      <c r="N52" s="131"/>
      <c r="O52" s="131"/>
      <c r="P52" s="134"/>
      <c r="Q52" s="89"/>
      <c r="R52" s="89"/>
      <c r="S52" s="62" t="str">
        <f>IF(OR(Q51=0,R51=0),"",R51-Q51)</f>
        <v/>
      </c>
      <c r="T52" s="91"/>
      <c r="U52" s="93"/>
      <c r="V52" s="14"/>
      <c r="W52" s="107"/>
      <c r="X52" s="96"/>
      <c r="Y52" s="96"/>
      <c r="Z52" s="78" t="str">
        <f>IF(AND(Z51="",AA51=""),"",IF($AB$5&gt;=(Z51+AA51),(Z51*5)-(AA51*5),"Погрешан унос података"))</f>
        <v/>
      </c>
      <c r="AA52" s="79"/>
      <c r="AB52" s="82" t="str">
        <f>IF(AND(AB51="",AC51=""),"",IF($AD$5=(AB51+AC51),(AB51*20)-(AC51*5),"Погрешан унос података"))</f>
        <v/>
      </c>
      <c r="AC52" s="83"/>
      <c r="AD52" s="156" t="str">
        <f>IF(AD51="","",IF($AF$5&gt;=AD51,AD51*10,"Погрешан унос"))</f>
        <v/>
      </c>
      <c r="AE52" s="86" t="str">
        <f>IF(AE51="","",AE51*-5)</f>
        <v/>
      </c>
      <c r="AF52" s="99"/>
      <c r="AG52" s="101"/>
      <c r="AH52" s="102"/>
      <c r="AI52" s="76"/>
      <c r="AJ52" s="76"/>
      <c r="AK52" s="76"/>
    </row>
    <row r="53" spans="1:37" s="10" customFormat="1" ht="15" customHeight="1" thickBot="1" x14ac:dyDescent="0.35">
      <c r="A53" s="138"/>
      <c r="B53" s="141"/>
      <c r="C53" s="144"/>
      <c r="D53" s="159"/>
      <c r="E53" s="159"/>
      <c r="F53" s="19"/>
      <c r="G53" s="48"/>
      <c r="H53" s="57">
        <f t="shared" si="1"/>
        <v>0</v>
      </c>
      <c r="I53" s="20"/>
      <c r="J53" s="153"/>
      <c r="K53" s="153"/>
      <c r="L53" s="153"/>
      <c r="M53" s="132"/>
      <c r="N53" s="132"/>
      <c r="O53" s="132"/>
      <c r="P53" s="135"/>
      <c r="Q53" s="87"/>
      <c r="R53" s="87"/>
      <c r="S53" s="63" t="str">
        <f>IF(S52="","",S52/86400)</f>
        <v/>
      </c>
      <c r="T53" s="64" t="str">
        <f t="shared" ref="T53" si="95">S53</f>
        <v/>
      </c>
      <c r="U53" s="94"/>
      <c r="V53" s="7" t="str">
        <f>IF(V52="","",V52*50)</f>
        <v/>
      </c>
      <c r="W53" s="108"/>
      <c r="X53" s="97"/>
      <c r="Y53" s="97"/>
      <c r="Z53" s="80"/>
      <c r="AA53" s="81"/>
      <c r="AB53" s="84"/>
      <c r="AC53" s="85"/>
      <c r="AD53" s="157"/>
      <c r="AE53" s="87"/>
      <c r="AF53" s="100"/>
      <c r="AG53" s="101"/>
      <c r="AH53" s="103"/>
      <c r="AI53" s="77"/>
      <c r="AJ53" s="77"/>
      <c r="AK53" s="77"/>
    </row>
    <row r="54" spans="1:37" s="11" customFormat="1" ht="14.4" customHeight="1" thickBot="1" x14ac:dyDescent="0.35">
      <c r="A54" s="136" t="str">
        <f t="shared" ref="A54" si="96">IF(OR(B54="",B54="DNF",B54="DNS"),B54,IF(OR(C54="VK",C54="DISQ"),C54,IF(AG54&gt;1,AG54,RANK(C54,$C$9:$C$66,0))))</f>
        <v/>
      </c>
      <c r="B54" s="139" t="str">
        <f t="shared" si="3"/>
        <v/>
      </c>
      <c r="C54" s="142" t="str">
        <f>IF(OR(AND(B54="DISQ",AF54="VK"),AF54="VK",F56=""),"VK",B54)</f>
        <v>VK</v>
      </c>
      <c r="D54" s="145"/>
      <c r="E54" s="145"/>
      <c r="F54" s="15"/>
      <c r="G54" s="46"/>
      <c r="H54" s="57">
        <f t="shared" si="1"/>
        <v>0</v>
      </c>
      <c r="I54" s="16"/>
      <c r="J54" s="151"/>
      <c r="K54" s="151"/>
      <c r="L54" s="151"/>
      <c r="M54" s="130"/>
      <c r="N54" s="130"/>
      <c r="O54" s="130"/>
      <c r="P54" s="133"/>
      <c r="Q54" s="88">
        <f>+(J54*3600)+(K54*60)+L54+P54</f>
        <v>0</v>
      </c>
      <c r="R54" s="88">
        <f>+(M54*3600)+(N54*60)+O54</f>
        <v>0</v>
      </c>
      <c r="S54" s="61"/>
      <c r="T54" s="90" t="str">
        <f t="shared" ref="T54" si="97">IF(S55="","",IF(S55&lt;=$S$8,"УСПЕШНО","Прекорачење времена"))</f>
        <v/>
      </c>
      <c r="U54" s="92" t="str">
        <f t="shared" si="41"/>
        <v/>
      </c>
      <c r="V54" s="5" t="str">
        <f>IF(V56="","",IF(AND(V55=$Z$5),"УСПЕШНО",IF(AND(V55&lt;$Z$5),"Недостају све КТ")))</f>
        <v/>
      </c>
      <c r="W54" s="106" t="str">
        <f>IF(F54="","",IF(U54="",0,MIN($U$9:$U$66)/U54*100))</f>
        <v/>
      </c>
      <c r="X54" s="95" t="str">
        <f t="shared" ref="X54" si="98">IF(F54="","",(SUM(H54:H56)))</f>
        <v/>
      </c>
      <c r="Y54" s="95" t="str">
        <f>IF(F54="","",AH54+AI54+AJ54+AK54)</f>
        <v/>
      </c>
      <c r="Z54" s="26"/>
      <c r="AA54" s="27"/>
      <c r="AB54" s="28"/>
      <c r="AC54" s="27"/>
      <c r="AD54" s="28"/>
      <c r="AE54" s="27"/>
      <c r="AF54" s="98"/>
      <c r="AG54" s="101"/>
      <c r="AH54" s="102">
        <f t="shared" ref="AH54" si="99">IF(Z55="",0,Z55)</f>
        <v>0</v>
      </c>
      <c r="AI54" s="76">
        <f t="shared" ref="AI54" si="100">IF(AB55="",0,AB55)</f>
        <v>0</v>
      </c>
      <c r="AJ54" s="76">
        <f t="shared" ref="AJ54:AK54" si="101">IF(AD55="",0,AD55)</f>
        <v>0</v>
      </c>
      <c r="AK54" s="76">
        <f t="shared" si="101"/>
        <v>0</v>
      </c>
    </row>
    <row r="55" spans="1:37" ht="14.4" customHeight="1" thickBot="1" x14ac:dyDescent="0.35">
      <c r="A55" s="137"/>
      <c r="B55" s="140"/>
      <c r="C55" s="143"/>
      <c r="D55" s="146"/>
      <c r="E55" s="146"/>
      <c r="F55" s="23"/>
      <c r="G55" s="47"/>
      <c r="H55" s="57">
        <f t="shared" si="1"/>
        <v>0</v>
      </c>
      <c r="I55" s="24"/>
      <c r="J55" s="152"/>
      <c r="K55" s="152"/>
      <c r="L55" s="152"/>
      <c r="M55" s="131"/>
      <c r="N55" s="131"/>
      <c r="O55" s="131"/>
      <c r="P55" s="134"/>
      <c r="Q55" s="89"/>
      <c r="R55" s="89"/>
      <c r="S55" s="62" t="str">
        <f>IF(OR(Q54=0,R54=0),"",R54-Q54)</f>
        <v/>
      </c>
      <c r="T55" s="91"/>
      <c r="U55" s="93"/>
      <c r="V55" s="14"/>
      <c r="W55" s="107"/>
      <c r="X55" s="96"/>
      <c r="Y55" s="96"/>
      <c r="Z55" s="78" t="str">
        <f>IF(AND(Z54="",AA54=""),"",IF($AB$5&gt;=(Z54+AA54),(Z54*5)-(AA54*5),"Погрешан унос података"))</f>
        <v/>
      </c>
      <c r="AA55" s="79"/>
      <c r="AB55" s="82" t="str">
        <f>IF(AND(AB54="",AC54=""),"",IF($AD$5=(AB54+AC54),(AB54*20)-(AC54*5),"Погрешан унос података"))</f>
        <v/>
      </c>
      <c r="AC55" s="83"/>
      <c r="AD55" s="156" t="str">
        <f>IF(AD54="","",IF($AF$5&gt;=AD54,AD54*10,"Погрешан унос"))</f>
        <v/>
      </c>
      <c r="AE55" s="86" t="str">
        <f>IF(AE54="","",AE54*-5)</f>
        <v/>
      </c>
      <c r="AF55" s="99"/>
      <c r="AG55" s="101"/>
      <c r="AH55" s="102"/>
      <c r="AI55" s="76"/>
      <c r="AJ55" s="76"/>
      <c r="AK55" s="76"/>
    </row>
    <row r="56" spans="1:37" s="10" customFormat="1" ht="15" customHeight="1" thickBot="1" x14ac:dyDescent="0.35">
      <c r="A56" s="138"/>
      <c r="B56" s="141"/>
      <c r="C56" s="144"/>
      <c r="D56" s="159"/>
      <c r="E56" s="159"/>
      <c r="F56" s="19"/>
      <c r="G56" s="48"/>
      <c r="H56" s="57">
        <f t="shared" si="1"/>
        <v>0</v>
      </c>
      <c r="I56" s="20"/>
      <c r="J56" s="153"/>
      <c r="K56" s="153"/>
      <c r="L56" s="153"/>
      <c r="M56" s="132"/>
      <c r="N56" s="132"/>
      <c r="O56" s="132"/>
      <c r="P56" s="135"/>
      <c r="Q56" s="87"/>
      <c r="R56" s="87"/>
      <c r="S56" s="63" t="str">
        <f>IF(S55="","",S55/86400)</f>
        <v/>
      </c>
      <c r="T56" s="64" t="str">
        <f t="shared" ref="T56" si="102">S56</f>
        <v/>
      </c>
      <c r="U56" s="94"/>
      <c r="V56" s="7" t="str">
        <f>IF(V55="","",V55*50)</f>
        <v/>
      </c>
      <c r="W56" s="108"/>
      <c r="X56" s="97"/>
      <c r="Y56" s="97"/>
      <c r="Z56" s="80"/>
      <c r="AA56" s="81"/>
      <c r="AB56" s="84"/>
      <c r="AC56" s="85"/>
      <c r="AD56" s="157"/>
      <c r="AE56" s="87"/>
      <c r="AF56" s="100"/>
      <c r="AG56" s="101"/>
      <c r="AH56" s="103"/>
      <c r="AI56" s="77"/>
      <c r="AJ56" s="77"/>
      <c r="AK56" s="77"/>
    </row>
    <row r="57" spans="1:37" s="11" customFormat="1" ht="14.4" customHeight="1" thickBot="1" x14ac:dyDescent="0.35">
      <c r="A57" s="136" t="str">
        <f t="shared" ref="A57" si="103">IF(OR(B57="",B57="DNF",B57="DNS"),B57,IF(OR(C57="VK",C57="DISQ"),C57,IF(AG57&gt;1,AG57,RANK(C57,$C$9:$C$66,0))))</f>
        <v/>
      </c>
      <c r="B57" s="139" t="str">
        <f t="shared" si="3"/>
        <v/>
      </c>
      <c r="C57" s="142" t="str">
        <f>IF(OR(AND(B57="DISQ",AF57="VK"),AF57="VK",F59=""),"VK",B57)</f>
        <v>VK</v>
      </c>
      <c r="D57" s="145"/>
      <c r="E57" s="145"/>
      <c r="F57" s="15"/>
      <c r="G57" s="46"/>
      <c r="H57" s="57">
        <f t="shared" si="1"/>
        <v>0</v>
      </c>
      <c r="I57" s="16"/>
      <c r="J57" s="151"/>
      <c r="K57" s="151"/>
      <c r="L57" s="151"/>
      <c r="M57" s="130"/>
      <c r="N57" s="130"/>
      <c r="O57" s="130"/>
      <c r="P57" s="133"/>
      <c r="Q57" s="88">
        <f>+(J57*3600)+(K57*60)+L57+P57</f>
        <v>0</v>
      </c>
      <c r="R57" s="88">
        <f>+(M57*3600)+(N57*60)+O57</f>
        <v>0</v>
      </c>
      <c r="S57" s="61"/>
      <c r="T57" s="90" t="str">
        <f t="shared" ref="T57" si="104">IF(S58="","",IF(S58&lt;=$S$8,"УСПЕШНО","Прекорачење времена"))</f>
        <v/>
      </c>
      <c r="U57" s="92" t="str">
        <f t="shared" si="41"/>
        <v/>
      </c>
      <c r="V57" s="5" t="str">
        <f>IF(V59="","",IF(AND(V58=$Z$5),"УСПЕШНО",IF(AND(V58&lt;$Z$5),"Недостају све КТ")))</f>
        <v/>
      </c>
      <c r="W57" s="106" t="str">
        <f>IF(F57="","",IF(U57="",0,MIN($U$9:$U$66)/U57*100))</f>
        <v/>
      </c>
      <c r="X57" s="95" t="str">
        <f t="shared" ref="X57" si="105">IF(F57="","",(SUM(H57:H59)))</f>
        <v/>
      </c>
      <c r="Y57" s="95" t="str">
        <f>IF(F57="","",AH57+AI57+AJ57+AK57)</f>
        <v/>
      </c>
      <c r="Z57" s="26"/>
      <c r="AA57" s="27"/>
      <c r="AB57" s="28"/>
      <c r="AC57" s="27"/>
      <c r="AD57" s="28"/>
      <c r="AE57" s="27"/>
      <c r="AF57" s="98"/>
      <c r="AG57" s="101"/>
      <c r="AH57" s="102">
        <f t="shared" ref="AH57" si="106">IF(Z58="",0,Z58)</f>
        <v>0</v>
      </c>
      <c r="AI57" s="76">
        <f t="shared" ref="AI57" si="107">IF(AB58="",0,AB58)</f>
        <v>0</v>
      </c>
      <c r="AJ57" s="76">
        <f t="shared" ref="AJ57:AK57" si="108">IF(AD58="",0,AD58)</f>
        <v>0</v>
      </c>
      <c r="AK57" s="76">
        <f t="shared" si="108"/>
        <v>0</v>
      </c>
    </row>
    <row r="58" spans="1:37" ht="14.4" customHeight="1" thickBot="1" x14ac:dyDescent="0.35">
      <c r="A58" s="137"/>
      <c r="B58" s="140"/>
      <c r="C58" s="143"/>
      <c r="D58" s="146"/>
      <c r="E58" s="146"/>
      <c r="F58" s="23"/>
      <c r="G58" s="47"/>
      <c r="H58" s="57">
        <f t="shared" si="1"/>
        <v>0</v>
      </c>
      <c r="I58" s="24"/>
      <c r="J58" s="152"/>
      <c r="K58" s="152"/>
      <c r="L58" s="152"/>
      <c r="M58" s="131"/>
      <c r="N58" s="131"/>
      <c r="O58" s="131"/>
      <c r="P58" s="134"/>
      <c r="Q58" s="89"/>
      <c r="R58" s="89"/>
      <c r="S58" s="62" t="str">
        <f>IF(OR(Q57=0,R57=0),"",R57-Q57)</f>
        <v/>
      </c>
      <c r="T58" s="91"/>
      <c r="U58" s="93"/>
      <c r="V58" s="14"/>
      <c r="W58" s="107"/>
      <c r="X58" s="96"/>
      <c r="Y58" s="96"/>
      <c r="Z58" s="78" t="str">
        <f>IF(AND(Z57="",AA57=""),"",IF($AB$5&gt;=(Z57+AA57),(Z57*5)-(AA57*5),"Погрешан унос података"))</f>
        <v/>
      </c>
      <c r="AA58" s="79"/>
      <c r="AB58" s="82" t="str">
        <f>IF(AND(AB57="",AC57=""),"",IF($AD$5=(AB57+AC57),(AB57*20)-(AC57*5),"Погрешан унос података"))</f>
        <v/>
      </c>
      <c r="AC58" s="83"/>
      <c r="AD58" s="156" t="str">
        <f>IF(AD57="","",IF($AF$5&gt;=AD57,AD57*10,"Погрешан унос"))</f>
        <v/>
      </c>
      <c r="AE58" s="86" t="str">
        <f>IF(AE57="","",AE57*-5)</f>
        <v/>
      </c>
      <c r="AF58" s="99"/>
      <c r="AG58" s="101"/>
      <c r="AH58" s="102"/>
      <c r="AI58" s="76"/>
      <c r="AJ58" s="76"/>
      <c r="AK58" s="76"/>
    </row>
    <row r="59" spans="1:37" s="10" customFormat="1" ht="15" customHeight="1" thickBot="1" x14ac:dyDescent="0.35">
      <c r="A59" s="138"/>
      <c r="B59" s="141"/>
      <c r="C59" s="144"/>
      <c r="D59" s="159"/>
      <c r="E59" s="159"/>
      <c r="F59" s="19"/>
      <c r="G59" s="48"/>
      <c r="H59" s="57">
        <f t="shared" si="1"/>
        <v>0</v>
      </c>
      <c r="I59" s="20"/>
      <c r="J59" s="153"/>
      <c r="K59" s="153"/>
      <c r="L59" s="153"/>
      <c r="M59" s="132"/>
      <c r="N59" s="132"/>
      <c r="O59" s="132"/>
      <c r="P59" s="135"/>
      <c r="Q59" s="87"/>
      <c r="R59" s="87"/>
      <c r="S59" s="63" t="str">
        <f>IF(S58="","",S58/86400)</f>
        <v/>
      </c>
      <c r="T59" s="64" t="str">
        <f t="shared" ref="T59" si="109">S59</f>
        <v/>
      </c>
      <c r="U59" s="94"/>
      <c r="V59" s="7" t="str">
        <f>IF(V58="","",V58*50)</f>
        <v/>
      </c>
      <c r="W59" s="108"/>
      <c r="X59" s="97"/>
      <c r="Y59" s="97"/>
      <c r="Z59" s="80"/>
      <c r="AA59" s="81"/>
      <c r="AB59" s="84"/>
      <c r="AC59" s="85"/>
      <c r="AD59" s="157"/>
      <c r="AE59" s="87"/>
      <c r="AF59" s="100"/>
      <c r="AG59" s="101"/>
      <c r="AH59" s="103"/>
      <c r="AI59" s="77"/>
      <c r="AJ59" s="77"/>
      <c r="AK59" s="77"/>
    </row>
    <row r="60" spans="1:37" s="11" customFormat="1" ht="14.4" customHeight="1" thickBot="1" x14ac:dyDescent="0.35">
      <c r="A60" s="136" t="str">
        <f t="shared" ref="A60" si="110">IF(OR(B60="",B60="DNF",B60="DNS"),B60,IF(OR(C60="VK",C60="DISQ"),C60,IF(AG60&gt;1,AG60,RANK(C60,$C$9:$C$66,0))))</f>
        <v/>
      </c>
      <c r="B60" s="139" t="str">
        <f t="shared" si="3"/>
        <v/>
      </c>
      <c r="C60" s="142" t="str">
        <f>IF(OR(AND(B60="DISQ",AF60="VK"),AF60="VK",F62=""),"VK",B60)</f>
        <v>VK</v>
      </c>
      <c r="D60" s="145"/>
      <c r="E60" s="145"/>
      <c r="F60" s="15"/>
      <c r="G60" s="46"/>
      <c r="H60" s="57">
        <f t="shared" si="1"/>
        <v>0</v>
      </c>
      <c r="I60" s="16"/>
      <c r="J60" s="151"/>
      <c r="K60" s="151"/>
      <c r="L60" s="151"/>
      <c r="M60" s="130"/>
      <c r="N60" s="130"/>
      <c r="O60" s="130"/>
      <c r="P60" s="133"/>
      <c r="Q60" s="88">
        <f>+(J60*3600)+(K60*60)+L60+P60</f>
        <v>0</v>
      </c>
      <c r="R60" s="88">
        <f>+(M60*3600)+(N60*60)+O60</f>
        <v>0</v>
      </c>
      <c r="S60" s="61"/>
      <c r="T60" s="90" t="str">
        <f t="shared" ref="T60" si="111">IF(S61="","",IF(S61&lt;=$S$8,"УСПЕШНО","Прекорачење времена"))</f>
        <v/>
      </c>
      <c r="U60" s="92" t="str">
        <f t="shared" si="41"/>
        <v/>
      </c>
      <c r="V60" s="5" t="str">
        <f>IF(V62="","",IF(AND(V61=$Z$5),"УСПЕШНО",IF(AND(V61&lt;$Z$5),"Недостају све КТ")))</f>
        <v/>
      </c>
      <c r="W60" s="106" t="str">
        <f>IF(F60="","",IF(U60="",0,MIN($U$9:$U$66)/U60*100))</f>
        <v/>
      </c>
      <c r="X60" s="95" t="str">
        <f t="shared" ref="X60" si="112">IF(F60="","",(SUM(H60:H62)))</f>
        <v/>
      </c>
      <c r="Y60" s="95" t="str">
        <f>IF(F60="","",AH60+AI60+AJ60+AK60)</f>
        <v/>
      </c>
      <c r="Z60" s="26"/>
      <c r="AA60" s="27"/>
      <c r="AB60" s="28"/>
      <c r="AC60" s="27"/>
      <c r="AD60" s="28"/>
      <c r="AE60" s="27"/>
      <c r="AF60" s="98"/>
      <c r="AG60" s="101"/>
      <c r="AH60" s="102">
        <f t="shared" ref="AH60" si="113">IF(Z61="",0,Z61)</f>
        <v>0</v>
      </c>
      <c r="AI60" s="76">
        <f t="shared" ref="AI60" si="114">IF(AB61="",0,AB61)</f>
        <v>0</v>
      </c>
      <c r="AJ60" s="76">
        <f t="shared" ref="AJ60:AK60" si="115">IF(AD61="",0,AD61)</f>
        <v>0</v>
      </c>
      <c r="AK60" s="76">
        <f t="shared" si="115"/>
        <v>0</v>
      </c>
    </row>
    <row r="61" spans="1:37" ht="14.4" customHeight="1" thickBot="1" x14ac:dyDescent="0.35">
      <c r="A61" s="137"/>
      <c r="B61" s="140"/>
      <c r="C61" s="143"/>
      <c r="D61" s="146"/>
      <c r="E61" s="146"/>
      <c r="F61" s="23"/>
      <c r="G61" s="47"/>
      <c r="H61" s="57">
        <f t="shared" si="1"/>
        <v>0</v>
      </c>
      <c r="I61" s="24"/>
      <c r="J61" s="152"/>
      <c r="K61" s="152"/>
      <c r="L61" s="152"/>
      <c r="M61" s="131"/>
      <c r="N61" s="131"/>
      <c r="O61" s="131"/>
      <c r="P61" s="134"/>
      <c r="Q61" s="89"/>
      <c r="R61" s="89"/>
      <c r="S61" s="62" t="str">
        <f>IF(OR(Q60=0,R60=0),"",R60-Q60)</f>
        <v/>
      </c>
      <c r="T61" s="91"/>
      <c r="U61" s="93"/>
      <c r="V61" s="14"/>
      <c r="W61" s="107"/>
      <c r="X61" s="96"/>
      <c r="Y61" s="96"/>
      <c r="Z61" s="78" t="str">
        <f>IF(AND(Z60="",AA60=""),"",IF($AB$5&gt;=(Z60+AA60),(Z60*5)-(AA60*5),"Погрешан унос података"))</f>
        <v/>
      </c>
      <c r="AA61" s="79"/>
      <c r="AB61" s="82" t="str">
        <f>IF(AND(AB60="",AC60=""),"",IF($AD$5=(AB60+AC60),(AB60*20)-(AC60*5),"Погрешан унос података"))</f>
        <v/>
      </c>
      <c r="AC61" s="83"/>
      <c r="AD61" s="156" t="str">
        <f>IF(AD60="","",IF($AF$5&gt;=AD60,AD60*10,"Погрешан унос"))</f>
        <v/>
      </c>
      <c r="AE61" s="86" t="str">
        <f>IF(AE60="","",AE60*-5)</f>
        <v/>
      </c>
      <c r="AF61" s="99"/>
      <c r="AG61" s="101"/>
      <c r="AH61" s="102"/>
      <c r="AI61" s="76"/>
      <c r="AJ61" s="76"/>
      <c r="AK61" s="76"/>
    </row>
    <row r="62" spans="1:37" s="10" customFormat="1" ht="15" customHeight="1" thickBot="1" x14ac:dyDescent="0.35">
      <c r="A62" s="138"/>
      <c r="B62" s="141"/>
      <c r="C62" s="144"/>
      <c r="D62" s="159"/>
      <c r="E62" s="159"/>
      <c r="F62" s="19"/>
      <c r="G62" s="48"/>
      <c r="H62" s="57">
        <f t="shared" si="1"/>
        <v>0</v>
      </c>
      <c r="I62" s="20"/>
      <c r="J62" s="153"/>
      <c r="K62" s="153"/>
      <c r="L62" s="153"/>
      <c r="M62" s="132"/>
      <c r="N62" s="132"/>
      <c r="O62" s="132"/>
      <c r="P62" s="135"/>
      <c r="Q62" s="87"/>
      <c r="R62" s="87"/>
      <c r="S62" s="63" t="str">
        <f>IF(S61="","",S61/86400)</f>
        <v/>
      </c>
      <c r="T62" s="64" t="str">
        <f t="shared" ref="T62" si="116">S62</f>
        <v/>
      </c>
      <c r="U62" s="94"/>
      <c r="V62" s="7" t="str">
        <f>IF(V61="","",V61*50)</f>
        <v/>
      </c>
      <c r="W62" s="108"/>
      <c r="X62" s="97"/>
      <c r="Y62" s="97"/>
      <c r="Z62" s="80"/>
      <c r="AA62" s="81"/>
      <c r="AB62" s="84"/>
      <c r="AC62" s="85"/>
      <c r="AD62" s="157"/>
      <c r="AE62" s="87"/>
      <c r="AF62" s="100"/>
      <c r="AG62" s="101"/>
      <c r="AH62" s="103"/>
      <c r="AI62" s="77"/>
      <c r="AJ62" s="77"/>
      <c r="AK62" s="77"/>
    </row>
    <row r="63" spans="1:37" s="11" customFormat="1" ht="14.4" customHeight="1" thickBot="1" x14ac:dyDescent="0.35">
      <c r="A63" s="136" t="str">
        <f t="shared" ref="A63" si="117">IF(OR(B63="",B63="DNF",B63="DNS"),B63,IF(OR(C63="VK",C63="DISQ"),C63,IF(AG63&gt;1,AG63,RANK(C63,$C$9:$C$66,0))))</f>
        <v/>
      </c>
      <c r="B63" s="139" t="str">
        <f t="shared" si="3"/>
        <v/>
      </c>
      <c r="C63" s="142" t="str">
        <f>IF(OR(AND(B63="DISQ",AF63="VK"),AF63="VK",F65=""),"VK",B63)</f>
        <v>VK</v>
      </c>
      <c r="D63" s="145"/>
      <c r="E63" s="145"/>
      <c r="F63" s="15"/>
      <c r="G63" s="46"/>
      <c r="H63" s="57">
        <f t="shared" si="1"/>
        <v>0</v>
      </c>
      <c r="I63" s="16"/>
      <c r="J63" s="151"/>
      <c r="K63" s="151"/>
      <c r="L63" s="151"/>
      <c r="M63" s="130"/>
      <c r="N63" s="130"/>
      <c r="O63" s="130"/>
      <c r="P63" s="133"/>
      <c r="Q63" s="88">
        <f>+(J63*3600)+(K63*60)+L63+P63</f>
        <v>0</v>
      </c>
      <c r="R63" s="88">
        <f>+(M63*3600)+(N63*60)+O63</f>
        <v>0</v>
      </c>
      <c r="S63" s="61"/>
      <c r="T63" s="90" t="str">
        <f t="shared" ref="T63" si="118">IF(S64="","",IF(S64&lt;=$S$8,"УСПЕШНО","Прекорачење времена"))</f>
        <v/>
      </c>
      <c r="U63" s="92" t="str">
        <f t="shared" si="41"/>
        <v/>
      </c>
      <c r="V63" s="5" t="str">
        <f>IF(V65="","",IF(AND(V64=$Z$5),"УСПЕШНО",IF(AND(V64&lt;$Z$5),"Недостају све КТ")))</f>
        <v/>
      </c>
      <c r="W63" s="106" t="str">
        <f>IF(F63="","",IF(U63="",0,MIN($U$9:$U$66)/U63*100))</f>
        <v/>
      </c>
      <c r="X63" s="95" t="str">
        <f t="shared" ref="X63" si="119">IF(F63="","",(SUM(H63:H65)))</f>
        <v/>
      </c>
      <c r="Y63" s="95" t="str">
        <f>IF(F63="","",AH63+AI63+AJ63+AK63)</f>
        <v/>
      </c>
      <c r="Z63" s="26"/>
      <c r="AA63" s="27"/>
      <c r="AB63" s="28"/>
      <c r="AC63" s="27"/>
      <c r="AD63" s="28"/>
      <c r="AE63" s="27"/>
      <c r="AF63" s="98"/>
      <c r="AG63" s="101"/>
      <c r="AH63" s="102">
        <f t="shared" ref="AH63" si="120">IF(Z64="",0,Z64)</f>
        <v>0</v>
      </c>
      <c r="AI63" s="76">
        <f t="shared" ref="AI63" si="121">IF(AB64="",0,AB64)</f>
        <v>0</v>
      </c>
      <c r="AJ63" s="76">
        <f t="shared" ref="AJ63:AK63" si="122">IF(AD64="",0,AD64)</f>
        <v>0</v>
      </c>
      <c r="AK63" s="76">
        <f t="shared" si="122"/>
        <v>0</v>
      </c>
    </row>
    <row r="64" spans="1:37" ht="14.4" customHeight="1" thickBot="1" x14ac:dyDescent="0.35">
      <c r="A64" s="137"/>
      <c r="B64" s="140"/>
      <c r="C64" s="143"/>
      <c r="D64" s="146"/>
      <c r="E64" s="146"/>
      <c r="F64" s="23"/>
      <c r="G64" s="47"/>
      <c r="H64" s="57">
        <f t="shared" si="1"/>
        <v>0</v>
      </c>
      <c r="I64" s="24"/>
      <c r="J64" s="152"/>
      <c r="K64" s="152"/>
      <c r="L64" s="152"/>
      <c r="M64" s="131"/>
      <c r="N64" s="131"/>
      <c r="O64" s="131"/>
      <c r="P64" s="134"/>
      <c r="Q64" s="89"/>
      <c r="R64" s="89"/>
      <c r="S64" s="62" t="str">
        <f>IF(OR(Q63=0,R63=0),"",R63-Q63)</f>
        <v/>
      </c>
      <c r="T64" s="91"/>
      <c r="U64" s="93"/>
      <c r="V64" s="14"/>
      <c r="W64" s="107"/>
      <c r="X64" s="96"/>
      <c r="Y64" s="96"/>
      <c r="Z64" s="78" t="str">
        <f>IF(AND(Z63="",AA63=""),"",IF($AB$5&gt;=(Z63+AA63),(Z63*5)-(AA63*5),"Погрешан унос података"))</f>
        <v/>
      </c>
      <c r="AA64" s="79"/>
      <c r="AB64" s="82" t="str">
        <f>IF(AND(AB63="",AC63=""),"",IF($AD$5=(AB63+AC63),(AB63*20)-(AC63*5),"Погрешан унос података"))</f>
        <v/>
      </c>
      <c r="AC64" s="83"/>
      <c r="AD64" s="156" t="str">
        <f>IF(AD63="","",IF($AF$5&gt;=AD63,AD63*10,"Погрешан унос"))</f>
        <v/>
      </c>
      <c r="AE64" s="86" t="str">
        <f>IF(AE63="","",AE63*-5)</f>
        <v/>
      </c>
      <c r="AF64" s="99"/>
      <c r="AG64" s="101"/>
      <c r="AH64" s="102"/>
      <c r="AI64" s="76"/>
      <c r="AJ64" s="76"/>
      <c r="AK64" s="76"/>
    </row>
    <row r="65" spans="1:37" s="10" customFormat="1" ht="15" customHeight="1" thickBot="1" x14ac:dyDescent="0.35">
      <c r="A65" s="138"/>
      <c r="B65" s="141"/>
      <c r="C65" s="144"/>
      <c r="D65" s="159"/>
      <c r="E65" s="159"/>
      <c r="F65" s="19"/>
      <c r="G65" s="48"/>
      <c r="H65" s="57">
        <f t="shared" si="1"/>
        <v>0</v>
      </c>
      <c r="I65" s="20"/>
      <c r="J65" s="153"/>
      <c r="K65" s="153"/>
      <c r="L65" s="153"/>
      <c r="M65" s="132"/>
      <c r="N65" s="132"/>
      <c r="O65" s="132"/>
      <c r="P65" s="135"/>
      <c r="Q65" s="87"/>
      <c r="R65" s="87"/>
      <c r="S65" s="63" t="str">
        <f>IF(S64="","",S64/86400)</f>
        <v/>
      </c>
      <c r="T65" s="64" t="str">
        <f t="shared" ref="T65" si="123">S65</f>
        <v/>
      </c>
      <c r="U65" s="94"/>
      <c r="V65" s="7" t="str">
        <f>IF(V64="","",V64*50)</f>
        <v/>
      </c>
      <c r="W65" s="108"/>
      <c r="X65" s="97"/>
      <c r="Y65" s="97"/>
      <c r="Z65" s="80"/>
      <c r="AA65" s="81"/>
      <c r="AB65" s="84"/>
      <c r="AC65" s="85"/>
      <c r="AD65" s="157"/>
      <c r="AE65" s="87"/>
      <c r="AF65" s="100"/>
      <c r="AG65" s="101"/>
      <c r="AH65" s="103"/>
      <c r="AI65" s="77"/>
      <c r="AJ65" s="77"/>
      <c r="AK65" s="77"/>
    </row>
    <row r="66" spans="1:37" s="11" customFormat="1" ht="14.4" customHeight="1" thickBot="1" x14ac:dyDescent="0.35">
      <c r="A66" s="136" t="str">
        <f t="shared" ref="A66" si="124">IF(OR(B66="",B66="DNF",B66="DNS"),B66,IF(OR(C66="VK",C66="DISQ"),C66,IF(AG66&gt;1,AG66,RANK(C66,$C$9:$C$66,0))))</f>
        <v/>
      </c>
      <c r="B66" s="139" t="str">
        <f t="shared" si="3"/>
        <v/>
      </c>
      <c r="C66" s="142" t="str">
        <f>IF(OR(AND(B66="DISQ",AF66="VK"),AF66="VK",F68=""),"VK",B66)</f>
        <v>VK</v>
      </c>
      <c r="D66" s="145"/>
      <c r="E66" s="145"/>
      <c r="F66" s="15"/>
      <c r="G66" s="46"/>
      <c r="H66" s="57">
        <f t="shared" si="1"/>
        <v>0</v>
      </c>
      <c r="I66" s="16"/>
      <c r="J66" s="151"/>
      <c r="K66" s="151"/>
      <c r="L66" s="151"/>
      <c r="M66" s="130"/>
      <c r="N66" s="130"/>
      <c r="O66" s="130"/>
      <c r="P66" s="133"/>
      <c r="Q66" s="88">
        <f>+(J66*3600)+(K66*60)+L66+P66</f>
        <v>0</v>
      </c>
      <c r="R66" s="88">
        <f>+(M66*3600)+(N66*60)+O66</f>
        <v>0</v>
      </c>
      <c r="S66" s="61"/>
      <c r="T66" s="90" t="str">
        <f t="shared" ref="T66" si="125">IF(S67="","",IF(S67&lt;=$S$8,"УСПЕШНО","Прекорачење времена"))</f>
        <v/>
      </c>
      <c r="U66" s="92" t="str">
        <f t="shared" si="41"/>
        <v/>
      </c>
      <c r="V66" s="5" t="str">
        <f>IF(V68="","",IF(AND(V67=$Z$5),"УСПЕШНО",IF(AND(V67&lt;$Z$5),"Недостају све КТ")))</f>
        <v/>
      </c>
      <c r="W66" s="106" t="str">
        <f>IF(F66="","",IF(U66="",0,MIN($U$9:$U$66)/U66*100))</f>
        <v/>
      </c>
      <c r="X66" s="95" t="str">
        <f t="shared" ref="X66" si="126">IF(F66="","",(SUM(H66:H68)))</f>
        <v/>
      </c>
      <c r="Y66" s="95" t="str">
        <f>IF(F66="","",AH66+AI66+AJ66+AK66)</f>
        <v/>
      </c>
      <c r="Z66" s="26"/>
      <c r="AA66" s="27"/>
      <c r="AB66" s="28"/>
      <c r="AC66" s="27"/>
      <c r="AD66" s="28"/>
      <c r="AE66" s="27"/>
      <c r="AF66" s="98"/>
      <c r="AG66" s="101"/>
      <c r="AH66" s="102">
        <f t="shared" ref="AH66" si="127">IF(Z67="",0,Z67)</f>
        <v>0</v>
      </c>
      <c r="AI66" s="76">
        <f t="shared" ref="AI66" si="128">IF(AB67="",0,AB67)</f>
        <v>0</v>
      </c>
      <c r="AJ66" s="76">
        <f t="shared" ref="AJ66:AK66" si="129">IF(AD67="",0,AD67)</f>
        <v>0</v>
      </c>
      <c r="AK66" s="76">
        <f t="shared" si="129"/>
        <v>0</v>
      </c>
    </row>
    <row r="67" spans="1:37" ht="14.4" customHeight="1" thickBot="1" x14ac:dyDescent="0.35">
      <c r="A67" s="137"/>
      <c r="B67" s="140"/>
      <c r="C67" s="143"/>
      <c r="D67" s="146"/>
      <c r="E67" s="146"/>
      <c r="F67" s="23"/>
      <c r="G67" s="47"/>
      <c r="H67" s="57">
        <f t="shared" si="1"/>
        <v>0</v>
      </c>
      <c r="I67" s="24"/>
      <c r="J67" s="152"/>
      <c r="K67" s="152"/>
      <c r="L67" s="152"/>
      <c r="M67" s="131"/>
      <c r="N67" s="131"/>
      <c r="O67" s="131"/>
      <c r="P67" s="134"/>
      <c r="Q67" s="89"/>
      <c r="R67" s="89"/>
      <c r="S67" s="62" t="str">
        <f>IF(OR(Q66=0,R66=0),"",R66-Q66)</f>
        <v/>
      </c>
      <c r="T67" s="91"/>
      <c r="U67" s="93"/>
      <c r="V67" s="14"/>
      <c r="W67" s="107"/>
      <c r="X67" s="96"/>
      <c r="Y67" s="96"/>
      <c r="Z67" s="78" t="str">
        <f>IF(AND(Z66="",AA66=""),"",IF($AB$5&gt;=(Z66+AA66),(Z66*5)-(AA66*5),"Погрешан унос података"))</f>
        <v/>
      </c>
      <c r="AA67" s="79"/>
      <c r="AB67" s="82" t="str">
        <f>IF(AND(AB66="",AC66=""),"",IF($AD$5=(AB66+AC66),(AB66*20)-(AC66*5),"Погрешан унос података"))</f>
        <v/>
      </c>
      <c r="AC67" s="83"/>
      <c r="AD67" s="156" t="str">
        <f>IF(AD66="","",IF($AF$5&gt;=AD66,AD66*10,"Погрешан унос"))</f>
        <v/>
      </c>
      <c r="AE67" s="86" t="str">
        <f>IF(AE66="","",AE66*-5)</f>
        <v/>
      </c>
      <c r="AF67" s="99"/>
      <c r="AG67" s="101"/>
      <c r="AH67" s="102"/>
      <c r="AI67" s="76"/>
      <c r="AJ67" s="76"/>
      <c r="AK67" s="76"/>
    </row>
    <row r="68" spans="1:37" s="10" customFormat="1" ht="15" customHeight="1" thickBot="1" x14ac:dyDescent="0.35">
      <c r="A68" s="138"/>
      <c r="B68" s="141"/>
      <c r="C68" s="144"/>
      <c r="D68" s="159"/>
      <c r="E68" s="159"/>
      <c r="F68" s="19"/>
      <c r="G68" s="48"/>
      <c r="H68" s="57">
        <f t="shared" si="1"/>
        <v>0</v>
      </c>
      <c r="I68" s="20"/>
      <c r="J68" s="153"/>
      <c r="K68" s="153"/>
      <c r="L68" s="153"/>
      <c r="M68" s="132"/>
      <c r="N68" s="132"/>
      <c r="O68" s="132"/>
      <c r="P68" s="135"/>
      <c r="Q68" s="87"/>
      <c r="R68" s="87"/>
      <c r="S68" s="63" t="str">
        <f>IF(S67="","",S67/86400)</f>
        <v/>
      </c>
      <c r="T68" s="64" t="str">
        <f t="shared" ref="T68" si="130">S68</f>
        <v/>
      </c>
      <c r="U68" s="94"/>
      <c r="V68" s="7" t="str">
        <f>IF(V67="","",V67*50)</f>
        <v/>
      </c>
      <c r="W68" s="108"/>
      <c r="X68" s="97"/>
      <c r="Y68" s="97"/>
      <c r="Z68" s="80"/>
      <c r="AA68" s="81"/>
      <c r="AB68" s="84"/>
      <c r="AC68" s="85"/>
      <c r="AD68" s="157"/>
      <c r="AE68" s="87"/>
      <c r="AF68" s="100"/>
      <c r="AG68" s="101"/>
      <c r="AH68" s="103"/>
      <c r="AI68" s="77"/>
      <c r="AJ68" s="77"/>
      <c r="AK68" s="77"/>
    </row>
  </sheetData>
  <sheetProtection algorithmName="SHA-512" hashValue="K26s0EmYBb9IVEnCv4m/h7RqMt6ZIW0jadql+Suzdt6MnBhjGdTlMz1JIZZfLRGtM9QAyIUBXj4TL7ADLrgSUg==" saltValue="gzmyXs6DvDNv2nb6rVOA0A==" spinCount="100000" sheet="1" objects="1" scenarios="1" selectLockedCells="1"/>
  <mergeCells count="622">
    <mergeCell ref="A66:A68"/>
    <mergeCell ref="B66:B68"/>
    <mergeCell ref="C66:C68"/>
    <mergeCell ref="D66:D68"/>
    <mergeCell ref="E66:E68"/>
    <mergeCell ref="J66:J68"/>
    <mergeCell ref="AF63:AF65"/>
    <mergeCell ref="AG63:AG65"/>
    <mergeCell ref="AH63:AH65"/>
    <mergeCell ref="A63:A65"/>
    <mergeCell ref="B63:B65"/>
    <mergeCell ref="C63:C65"/>
    <mergeCell ref="D63:D65"/>
    <mergeCell ref="E63:E65"/>
    <mergeCell ref="J63:J65"/>
    <mergeCell ref="AI66:AI68"/>
    <mergeCell ref="AJ66:AJ68"/>
    <mergeCell ref="Q66:Q68"/>
    <mergeCell ref="W66:W68"/>
    <mergeCell ref="X66:X68"/>
    <mergeCell ref="K66:K68"/>
    <mergeCell ref="L66:L68"/>
    <mergeCell ref="M66:M68"/>
    <mergeCell ref="N66:N68"/>
    <mergeCell ref="O66:O68"/>
    <mergeCell ref="P66:P68"/>
    <mergeCell ref="AD67:AD68"/>
    <mergeCell ref="R66:R68"/>
    <mergeCell ref="T66:T67"/>
    <mergeCell ref="U66:U68"/>
    <mergeCell ref="Y66:Y68"/>
    <mergeCell ref="AF66:AF68"/>
    <mergeCell ref="AG66:AG68"/>
    <mergeCell ref="AH66:AH68"/>
    <mergeCell ref="AI63:AI65"/>
    <mergeCell ref="AJ63:AJ65"/>
    <mergeCell ref="Q63:Q65"/>
    <mergeCell ref="W63:W65"/>
    <mergeCell ref="X63:X65"/>
    <mergeCell ref="K63:K65"/>
    <mergeCell ref="L63:L65"/>
    <mergeCell ref="M63:M65"/>
    <mergeCell ref="N63:N65"/>
    <mergeCell ref="O63:O65"/>
    <mergeCell ref="P63:P65"/>
    <mergeCell ref="AD64:AD65"/>
    <mergeCell ref="K60:K62"/>
    <mergeCell ref="L60:L62"/>
    <mergeCell ref="M60:M62"/>
    <mergeCell ref="N57:N59"/>
    <mergeCell ref="O57:O59"/>
    <mergeCell ref="P57:P59"/>
    <mergeCell ref="N60:N62"/>
    <mergeCell ref="O60:O62"/>
    <mergeCell ref="P60:P62"/>
    <mergeCell ref="Q57:Q59"/>
    <mergeCell ref="W57:W59"/>
    <mergeCell ref="X57:X59"/>
    <mergeCell ref="AD58:AD59"/>
    <mergeCell ref="A60:A62"/>
    <mergeCell ref="B60:B62"/>
    <mergeCell ref="C60:C62"/>
    <mergeCell ref="D60:D62"/>
    <mergeCell ref="E60:E62"/>
    <mergeCell ref="J60:J62"/>
    <mergeCell ref="K57:K59"/>
    <mergeCell ref="L57:L59"/>
    <mergeCell ref="M57:M59"/>
    <mergeCell ref="A57:A59"/>
    <mergeCell ref="B57:B59"/>
    <mergeCell ref="C57:C59"/>
    <mergeCell ref="D57:D59"/>
    <mergeCell ref="E57:E59"/>
    <mergeCell ref="J57:J59"/>
    <mergeCell ref="Q60:Q62"/>
    <mergeCell ref="W60:W62"/>
    <mergeCell ref="X60:X62"/>
    <mergeCell ref="AD61:AD62"/>
    <mergeCell ref="R60:R62"/>
    <mergeCell ref="N51:N53"/>
    <mergeCell ref="O51:O53"/>
    <mergeCell ref="P51:P53"/>
    <mergeCell ref="AF54:AF56"/>
    <mergeCell ref="AG54:AG56"/>
    <mergeCell ref="N54:N56"/>
    <mergeCell ref="O54:O56"/>
    <mergeCell ref="P54:P56"/>
    <mergeCell ref="AF51:AF53"/>
    <mergeCell ref="AG51:AG53"/>
    <mergeCell ref="Q51:Q53"/>
    <mergeCell ref="W51:W53"/>
    <mergeCell ref="X51:X53"/>
    <mergeCell ref="AD52:AD53"/>
    <mergeCell ref="Q54:Q56"/>
    <mergeCell ref="W54:W56"/>
    <mergeCell ref="X54:X56"/>
    <mergeCell ref="AD55:AD56"/>
    <mergeCell ref="R54:R56"/>
    <mergeCell ref="A54:A56"/>
    <mergeCell ref="B54:B56"/>
    <mergeCell ref="C54:C56"/>
    <mergeCell ref="D54:D56"/>
    <mergeCell ref="E54:E56"/>
    <mergeCell ref="J54:J56"/>
    <mergeCell ref="K51:K53"/>
    <mergeCell ref="L51:L53"/>
    <mergeCell ref="M51:M53"/>
    <mergeCell ref="A51:A53"/>
    <mergeCell ref="B51:B53"/>
    <mergeCell ref="C51:C53"/>
    <mergeCell ref="D51:D53"/>
    <mergeCell ref="E51:E53"/>
    <mergeCell ref="J51:J53"/>
    <mergeCell ref="K54:K56"/>
    <mergeCell ref="L54:L56"/>
    <mergeCell ref="M54:M56"/>
    <mergeCell ref="N45:N47"/>
    <mergeCell ref="O45:O47"/>
    <mergeCell ref="P45:P47"/>
    <mergeCell ref="AF48:AF50"/>
    <mergeCell ref="AG48:AG50"/>
    <mergeCell ref="N48:N50"/>
    <mergeCell ref="O48:O50"/>
    <mergeCell ref="P48:P50"/>
    <mergeCell ref="AF45:AF47"/>
    <mergeCell ref="AG45:AG47"/>
    <mergeCell ref="Q45:Q47"/>
    <mergeCell ref="W45:W47"/>
    <mergeCell ref="X45:X47"/>
    <mergeCell ref="AD46:AD47"/>
    <mergeCell ref="Q48:Q50"/>
    <mergeCell ref="W48:W50"/>
    <mergeCell ref="X48:X50"/>
    <mergeCell ref="AD49:AD50"/>
    <mergeCell ref="R48:R50"/>
    <mergeCell ref="A48:A50"/>
    <mergeCell ref="B48:B50"/>
    <mergeCell ref="C48:C50"/>
    <mergeCell ref="D48:D50"/>
    <mergeCell ref="E48:E50"/>
    <mergeCell ref="J48:J50"/>
    <mergeCell ref="K45:K47"/>
    <mergeCell ref="L45:L47"/>
    <mergeCell ref="M45:M47"/>
    <mergeCell ref="A45:A47"/>
    <mergeCell ref="B45:B47"/>
    <mergeCell ref="C45:C47"/>
    <mergeCell ref="D45:D47"/>
    <mergeCell ref="E45:E47"/>
    <mergeCell ref="J45:J47"/>
    <mergeCell ref="K48:K50"/>
    <mergeCell ref="L48:L50"/>
    <mergeCell ref="M48:M50"/>
    <mergeCell ref="N39:N41"/>
    <mergeCell ref="O39:O41"/>
    <mergeCell ref="P39:P41"/>
    <mergeCell ref="AF42:AF44"/>
    <mergeCell ref="AG42:AG44"/>
    <mergeCell ref="N42:N44"/>
    <mergeCell ref="O42:O44"/>
    <mergeCell ref="P42:P44"/>
    <mergeCell ref="AF39:AF41"/>
    <mergeCell ref="AG39:AG41"/>
    <mergeCell ref="Q39:Q41"/>
    <mergeCell ref="W39:W41"/>
    <mergeCell ref="X39:X41"/>
    <mergeCell ref="AD40:AD41"/>
    <mergeCell ref="Q42:Q44"/>
    <mergeCell ref="W42:W44"/>
    <mergeCell ref="X42:X44"/>
    <mergeCell ref="AD43:AD44"/>
    <mergeCell ref="R42:R44"/>
    <mergeCell ref="A42:A44"/>
    <mergeCell ref="B42:B44"/>
    <mergeCell ref="C42:C44"/>
    <mergeCell ref="D42:D44"/>
    <mergeCell ref="E42:E44"/>
    <mergeCell ref="J42:J44"/>
    <mergeCell ref="K39:K41"/>
    <mergeCell ref="L39:L41"/>
    <mergeCell ref="M39:M41"/>
    <mergeCell ref="A39:A41"/>
    <mergeCell ref="B39:B41"/>
    <mergeCell ref="C39:C41"/>
    <mergeCell ref="D39:D41"/>
    <mergeCell ref="E39:E41"/>
    <mergeCell ref="J39:J41"/>
    <mergeCell ref="K42:K44"/>
    <mergeCell ref="L42:L44"/>
    <mergeCell ref="M42:M44"/>
    <mergeCell ref="N33:N35"/>
    <mergeCell ref="O33:O35"/>
    <mergeCell ref="P33:P35"/>
    <mergeCell ref="AF36:AF38"/>
    <mergeCell ref="AG36:AG38"/>
    <mergeCell ref="N36:N38"/>
    <mergeCell ref="O36:O38"/>
    <mergeCell ref="P36:P38"/>
    <mergeCell ref="AF33:AF35"/>
    <mergeCell ref="AG33:AG35"/>
    <mergeCell ref="Q33:Q35"/>
    <mergeCell ref="W33:W35"/>
    <mergeCell ref="X33:X35"/>
    <mergeCell ref="AD34:AD35"/>
    <mergeCell ref="Q36:Q38"/>
    <mergeCell ref="W36:W38"/>
    <mergeCell ref="X36:X38"/>
    <mergeCell ref="AD37:AD38"/>
    <mergeCell ref="R36:R38"/>
    <mergeCell ref="A36:A38"/>
    <mergeCell ref="B36:B38"/>
    <mergeCell ref="C36:C38"/>
    <mergeCell ref="D36:D38"/>
    <mergeCell ref="E36:E38"/>
    <mergeCell ref="J36:J38"/>
    <mergeCell ref="K33:K35"/>
    <mergeCell ref="L33:L35"/>
    <mergeCell ref="M33:M35"/>
    <mergeCell ref="A33:A35"/>
    <mergeCell ref="B33:B35"/>
    <mergeCell ref="C33:C35"/>
    <mergeCell ref="D33:D35"/>
    <mergeCell ref="E33:E35"/>
    <mergeCell ref="J33:J35"/>
    <mergeCell ref="K36:K38"/>
    <mergeCell ref="L36:L38"/>
    <mergeCell ref="M36:M38"/>
    <mergeCell ref="N27:N29"/>
    <mergeCell ref="O27:O29"/>
    <mergeCell ref="P27:P29"/>
    <mergeCell ref="AF30:AF32"/>
    <mergeCell ref="AG30:AG32"/>
    <mergeCell ref="N30:N32"/>
    <mergeCell ref="O30:O32"/>
    <mergeCell ref="P30:P32"/>
    <mergeCell ref="AF27:AF29"/>
    <mergeCell ref="AG27:AG29"/>
    <mergeCell ref="Q27:Q29"/>
    <mergeCell ref="W27:W29"/>
    <mergeCell ref="X27:X29"/>
    <mergeCell ref="AD28:AD29"/>
    <mergeCell ref="Q30:Q32"/>
    <mergeCell ref="W30:W32"/>
    <mergeCell ref="X30:X32"/>
    <mergeCell ref="AD31:AD32"/>
    <mergeCell ref="R30:R32"/>
    <mergeCell ref="A30:A32"/>
    <mergeCell ref="B30:B32"/>
    <mergeCell ref="C30:C32"/>
    <mergeCell ref="D30:D32"/>
    <mergeCell ref="E30:E32"/>
    <mergeCell ref="J30:J32"/>
    <mergeCell ref="K27:K29"/>
    <mergeCell ref="L27:L29"/>
    <mergeCell ref="M27:M29"/>
    <mergeCell ref="A27:A29"/>
    <mergeCell ref="B27:B29"/>
    <mergeCell ref="C27:C29"/>
    <mergeCell ref="D27:D29"/>
    <mergeCell ref="E27:E29"/>
    <mergeCell ref="J27:J29"/>
    <mergeCell ref="K30:K32"/>
    <mergeCell ref="L30:L32"/>
    <mergeCell ref="M30:M32"/>
    <mergeCell ref="N21:N23"/>
    <mergeCell ref="O21:O23"/>
    <mergeCell ref="P21:P23"/>
    <mergeCell ref="AF24:AF26"/>
    <mergeCell ref="AG24:AG26"/>
    <mergeCell ref="N24:N26"/>
    <mergeCell ref="O24:O26"/>
    <mergeCell ref="P24:P26"/>
    <mergeCell ref="AF21:AF23"/>
    <mergeCell ref="AG21:AG23"/>
    <mergeCell ref="Q21:Q23"/>
    <mergeCell ref="W21:W23"/>
    <mergeCell ref="X21:X23"/>
    <mergeCell ref="AD22:AD23"/>
    <mergeCell ref="Q24:Q26"/>
    <mergeCell ref="W24:W26"/>
    <mergeCell ref="X24:X26"/>
    <mergeCell ref="AD25:AD26"/>
    <mergeCell ref="R24:R26"/>
    <mergeCell ref="A24:A26"/>
    <mergeCell ref="B24:B26"/>
    <mergeCell ref="C24:C26"/>
    <mergeCell ref="D24:D26"/>
    <mergeCell ref="E24:E26"/>
    <mergeCell ref="J24:J26"/>
    <mergeCell ref="K21:K23"/>
    <mergeCell ref="L21:L23"/>
    <mergeCell ref="M21:M23"/>
    <mergeCell ref="A21:A23"/>
    <mergeCell ref="B21:B23"/>
    <mergeCell ref="C21:C23"/>
    <mergeCell ref="D21:D23"/>
    <mergeCell ref="E21:E23"/>
    <mergeCell ref="J21:J23"/>
    <mergeCell ref="K24:K26"/>
    <mergeCell ref="L24:L26"/>
    <mergeCell ref="M24:M26"/>
    <mergeCell ref="N15:N17"/>
    <mergeCell ref="O15:O17"/>
    <mergeCell ref="P15:P17"/>
    <mergeCell ref="AF18:AF20"/>
    <mergeCell ref="AG18:AG20"/>
    <mergeCell ref="N18:N20"/>
    <mergeCell ref="O18:O20"/>
    <mergeCell ref="P18:P20"/>
    <mergeCell ref="AF15:AF17"/>
    <mergeCell ref="AG15:AG17"/>
    <mergeCell ref="Q15:Q17"/>
    <mergeCell ref="W15:W17"/>
    <mergeCell ref="X15:X17"/>
    <mergeCell ref="AD16:AD17"/>
    <mergeCell ref="Q18:Q20"/>
    <mergeCell ref="W18:W20"/>
    <mergeCell ref="X18:X20"/>
    <mergeCell ref="AD19:AD20"/>
    <mergeCell ref="R18:R20"/>
    <mergeCell ref="A18:A20"/>
    <mergeCell ref="B18:B20"/>
    <mergeCell ref="C18:C20"/>
    <mergeCell ref="D18:D20"/>
    <mergeCell ref="E18:E20"/>
    <mergeCell ref="J18:J20"/>
    <mergeCell ref="K15:K17"/>
    <mergeCell ref="L15:L17"/>
    <mergeCell ref="M15:M17"/>
    <mergeCell ref="A15:A17"/>
    <mergeCell ref="B15:B17"/>
    <mergeCell ref="C15:C17"/>
    <mergeCell ref="D15:D17"/>
    <mergeCell ref="E15:E17"/>
    <mergeCell ref="J15:J17"/>
    <mergeCell ref="K18:K20"/>
    <mergeCell ref="L18:L20"/>
    <mergeCell ref="M18:M20"/>
    <mergeCell ref="A12:A14"/>
    <mergeCell ref="B12:B14"/>
    <mergeCell ref="C12:C14"/>
    <mergeCell ref="D12:D14"/>
    <mergeCell ref="E12:E14"/>
    <mergeCell ref="J12:J14"/>
    <mergeCell ref="K12:K14"/>
    <mergeCell ref="L12:L14"/>
    <mergeCell ref="M12:M14"/>
    <mergeCell ref="Q12:Q14"/>
    <mergeCell ref="W12:W14"/>
    <mergeCell ref="X12:X14"/>
    <mergeCell ref="AD13:AD14"/>
    <mergeCell ref="R12:R14"/>
    <mergeCell ref="T12:T13"/>
    <mergeCell ref="U12:U14"/>
    <mergeCell ref="N12:N14"/>
    <mergeCell ref="O12:O14"/>
    <mergeCell ref="P12:P14"/>
    <mergeCell ref="N9:N11"/>
    <mergeCell ref="O9:O11"/>
    <mergeCell ref="P9:P11"/>
    <mergeCell ref="Q9:Q11"/>
    <mergeCell ref="AJ7:AJ8"/>
    <mergeCell ref="A9:A11"/>
    <mergeCell ref="B9:B11"/>
    <mergeCell ref="C9:C11"/>
    <mergeCell ref="D9:D11"/>
    <mergeCell ref="E9:E11"/>
    <mergeCell ref="J9:J11"/>
    <mergeCell ref="K9:K11"/>
    <mergeCell ref="L9:L11"/>
    <mergeCell ref="M9:M11"/>
    <mergeCell ref="AD7:AD8"/>
    <mergeCell ref="AE7:AE8"/>
    <mergeCell ref="AH7:AH8"/>
    <mergeCell ref="AI7:AI8"/>
    <mergeCell ref="U7:U8"/>
    <mergeCell ref="V7:V8"/>
    <mergeCell ref="AH9:AH11"/>
    <mergeCell ref="AI9:AI11"/>
    <mergeCell ref="AJ9:AJ11"/>
    <mergeCell ref="AD10:AD11"/>
    <mergeCell ref="J7:L7"/>
    <mergeCell ref="M7:O7"/>
    <mergeCell ref="P7:P8"/>
    <mergeCell ref="Q7:Q8"/>
    <mergeCell ref="R7:R8"/>
    <mergeCell ref="T7:T8"/>
    <mergeCell ref="A5:G5"/>
    <mergeCell ref="A7:A8"/>
    <mergeCell ref="B7:B8"/>
    <mergeCell ref="C7:C8"/>
    <mergeCell ref="A2:E2"/>
    <mergeCell ref="D7:D8"/>
    <mergeCell ref="E7:E8"/>
    <mergeCell ref="F7:F8"/>
    <mergeCell ref="G7:G8"/>
    <mergeCell ref="H7:H8"/>
    <mergeCell ref="A1:H1"/>
    <mergeCell ref="I1:Z1"/>
    <mergeCell ref="AA1:AG1"/>
    <mergeCell ref="F2:Z2"/>
    <mergeCell ref="AA2:AG2"/>
    <mergeCell ref="J3:V3"/>
    <mergeCell ref="W3:Y3"/>
    <mergeCell ref="Z3:AG3"/>
    <mergeCell ref="A4:AG4"/>
    <mergeCell ref="AG5:AG8"/>
    <mergeCell ref="Y7:Y8"/>
    <mergeCell ref="Z7:AA8"/>
    <mergeCell ref="AB7:AC8"/>
    <mergeCell ref="AF7:AF8"/>
    <mergeCell ref="I7:I8"/>
    <mergeCell ref="B3:I3"/>
    <mergeCell ref="W7:W8"/>
    <mergeCell ref="X7:X8"/>
    <mergeCell ref="AK7:AK8"/>
    <mergeCell ref="R9:R11"/>
    <mergeCell ref="T9:T10"/>
    <mergeCell ref="U9:U11"/>
    <mergeCell ref="Y9:Y11"/>
    <mergeCell ref="AK9:AK11"/>
    <mergeCell ref="Z10:AA11"/>
    <mergeCell ref="AB10:AC11"/>
    <mergeCell ref="AE10:AE11"/>
    <mergeCell ref="W9:W11"/>
    <mergeCell ref="X9:X11"/>
    <mergeCell ref="AF9:AF11"/>
    <mergeCell ref="AG9:AG11"/>
    <mergeCell ref="AK12:AK14"/>
    <mergeCell ref="Z13:AA14"/>
    <mergeCell ref="AB13:AC14"/>
    <mergeCell ref="AE13:AE14"/>
    <mergeCell ref="R15:R17"/>
    <mergeCell ref="T15:T16"/>
    <mergeCell ref="U15:U17"/>
    <mergeCell ref="Y15:Y17"/>
    <mergeCell ref="AK15:AK17"/>
    <mergeCell ref="Z16:AA17"/>
    <mergeCell ref="AB16:AC17"/>
    <mergeCell ref="AE16:AE17"/>
    <mergeCell ref="AF12:AF14"/>
    <mergeCell ref="AG12:AG14"/>
    <mergeCell ref="Y12:Y14"/>
    <mergeCell ref="AH12:AH14"/>
    <mergeCell ref="AI12:AI14"/>
    <mergeCell ref="AJ12:AJ14"/>
    <mergeCell ref="AH15:AH17"/>
    <mergeCell ref="AI15:AI17"/>
    <mergeCell ref="AJ15:AJ17"/>
    <mergeCell ref="AK18:AK20"/>
    <mergeCell ref="Z19:AA20"/>
    <mergeCell ref="AB19:AC20"/>
    <mergeCell ref="AE19:AE20"/>
    <mergeCell ref="R21:R23"/>
    <mergeCell ref="T21:T22"/>
    <mergeCell ref="U21:U23"/>
    <mergeCell ref="Y21:Y23"/>
    <mergeCell ref="AK21:AK23"/>
    <mergeCell ref="Z22:AA23"/>
    <mergeCell ref="AB22:AC23"/>
    <mergeCell ref="AE22:AE23"/>
    <mergeCell ref="AH18:AH20"/>
    <mergeCell ref="AI18:AI20"/>
    <mergeCell ref="AJ18:AJ20"/>
    <mergeCell ref="T18:T19"/>
    <mergeCell ref="U18:U20"/>
    <mergeCell ref="Y18:Y20"/>
    <mergeCell ref="AH21:AH23"/>
    <mergeCell ref="AI21:AI23"/>
    <mergeCell ref="AJ21:AJ23"/>
    <mergeCell ref="AK24:AK26"/>
    <mergeCell ref="Z25:AA26"/>
    <mergeCell ref="AB25:AC26"/>
    <mergeCell ref="AE25:AE26"/>
    <mergeCell ref="R27:R29"/>
    <mergeCell ref="T27:T28"/>
    <mergeCell ref="U27:U29"/>
    <mergeCell ref="Y27:Y29"/>
    <mergeCell ref="AK27:AK29"/>
    <mergeCell ref="Z28:AA29"/>
    <mergeCell ref="AB28:AC29"/>
    <mergeCell ref="AE28:AE29"/>
    <mergeCell ref="AH24:AH26"/>
    <mergeCell ref="AI24:AI26"/>
    <mergeCell ref="AJ24:AJ26"/>
    <mergeCell ref="T24:T25"/>
    <mergeCell ref="U24:U26"/>
    <mergeCell ref="Y24:Y26"/>
    <mergeCell ref="AH27:AH29"/>
    <mergeCell ref="AI27:AI29"/>
    <mergeCell ref="AJ27:AJ29"/>
    <mergeCell ref="AK30:AK32"/>
    <mergeCell ref="Z31:AA32"/>
    <mergeCell ref="AB31:AC32"/>
    <mergeCell ref="AE31:AE32"/>
    <mergeCell ref="R33:R35"/>
    <mergeCell ref="T33:T34"/>
    <mergeCell ref="U33:U35"/>
    <mergeCell ref="Y33:Y35"/>
    <mergeCell ref="AK33:AK35"/>
    <mergeCell ref="Z34:AA35"/>
    <mergeCell ref="AB34:AC35"/>
    <mergeCell ref="AE34:AE35"/>
    <mergeCell ref="AH30:AH32"/>
    <mergeCell ref="AI30:AI32"/>
    <mergeCell ref="AJ30:AJ32"/>
    <mergeCell ref="T30:T31"/>
    <mergeCell ref="U30:U32"/>
    <mergeCell ref="Y30:Y32"/>
    <mergeCell ref="AH33:AH35"/>
    <mergeCell ref="AI33:AI35"/>
    <mergeCell ref="AJ33:AJ35"/>
    <mergeCell ref="AK36:AK38"/>
    <mergeCell ref="Z37:AA38"/>
    <mergeCell ref="AB37:AC38"/>
    <mergeCell ref="AE37:AE38"/>
    <mergeCell ref="R39:R41"/>
    <mergeCell ref="T39:T40"/>
    <mergeCell ref="U39:U41"/>
    <mergeCell ref="Y39:Y41"/>
    <mergeCell ref="AK39:AK41"/>
    <mergeCell ref="Z40:AA41"/>
    <mergeCell ref="AB40:AC41"/>
    <mergeCell ref="AE40:AE41"/>
    <mergeCell ref="AH36:AH38"/>
    <mergeCell ref="AI36:AI38"/>
    <mergeCell ref="AJ36:AJ38"/>
    <mergeCell ref="T36:T37"/>
    <mergeCell ref="U36:U38"/>
    <mergeCell ref="Y36:Y38"/>
    <mergeCell ref="AH39:AH41"/>
    <mergeCell ref="AI39:AI41"/>
    <mergeCell ref="AJ39:AJ41"/>
    <mergeCell ref="AK42:AK44"/>
    <mergeCell ref="Z43:AA44"/>
    <mergeCell ref="AB43:AC44"/>
    <mergeCell ref="AE43:AE44"/>
    <mergeCell ref="R45:R47"/>
    <mergeCell ref="T45:T46"/>
    <mergeCell ref="U45:U47"/>
    <mergeCell ref="Y45:Y47"/>
    <mergeCell ref="AK45:AK47"/>
    <mergeCell ref="Z46:AA47"/>
    <mergeCell ref="AB46:AC47"/>
    <mergeCell ref="AE46:AE47"/>
    <mergeCell ref="AH42:AH44"/>
    <mergeCell ref="AI42:AI44"/>
    <mergeCell ref="AJ42:AJ44"/>
    <mergeCell ref="T42:T43"/>
    <mergeCell ref="U42:U44"/>
    <mergeCell ref="Y42:Y44"/>
    <mergeCell ref="AH45:AH47"/>
    <mergeCell ref="AI45:AI47"/>
    <mergeCell ref="AJ45:AJ47"/>
    <mergeCell ref="AK48:AK50"/>
    <mergeCell ref="Z49:AA50"/>
    <mergeCell ref="AB49:AC50"/>
    <mergeCell ref="AE49:AE50"/>
    <mergeCell ref="R51:R53"/>
    <mergeCell ref="T51:T52"/>
    <mergeCell ref="U51:U53"/>
    <mergeCell ref="Y51:Y53"/>
    <mergeCell ref="AK51:AK53"/>
    <mergeCell ref="Z52:AA53"/>
    <mergeCell ref="AB52:AC53"/>
    <mergeCell ref="AE52:AE53"/>
    <mergeCell ref="AH48:AH50"/>
    <mergeCell ref="AI48:AI50"/>
    <mergeCell ref="AJ48:AJ50"/>
    <mergeCell ref="T48:T49"/>
    <mergeCell ref="U48:U50"/>
    <mergeCell ref="Y48:Y50"/>
    <mergeCell ref="AH51:AH53"/>
    <mergeCell ref="AI51:AI53"/>
    <mergeCell ref="AJ51:AJ53"/>
    <mergeCell ref="AK54:AK56"/>
    <mergeCell ref="Z55:AA56"/>
    <mergeCell ref="AB55:AC56"/>
    <mergeCell ref="AE55:AE56"/>
    <mergeCell ref="R57:R59"/>
    <mergeCell ref="T57:T58"/>
    <mergeCell ref="U57:U59"/>
    <mergeCell ref="Y57:Y59"/>
    <mergeCell ref="AK57:AK59"/>
    <mergeCell ref="Z58:AA59"/>
    <mergeCell ref="AB58:AC59"/>
    <mergeCell ref="AE58:AE59"/>
    <mergeCell ref="AH54:AH56"/>
    <mergeCell ref="AI54:AI56"/>
    <mergeCell ref="AJ54:AJ56"/>
    <mergeCell ref="T54:T55"/>
    <mergeCell ref="U54:U56"/>
    <mergeCell ref="Y54:Y56"/>
    <mergeCell ref="AF57:AF59"/>
    <mergeCell ref="AG57:AG59"/>
    <mergeCell ref="AH57:AH59"/>
    <mergeCell ref="AI57:AI59"/>
    <mergeCell ref="AJ57:AJ59"/>
    <mergeCell ref="AK66:AK68"/>
    <mergeCell ref="Z67:AA68"/>
    <mergeCell ref="AB67:AC68"/>
    <mergeCell ref="AE67:AE68"/>
    <mergeCell ref="AK60:AK62"/>
    <mergeCell ref="Z61:AA62"/>
    <mergeCell ref="AB61:AC62"/>
    <mergeCell ref="AE61:AE62"/>
    <mergeCell ref="R63:R65"/>
    <mergeCell ref="T63:T64"/>
    <mergeCell ref="U63:U65"/>
    <mergeCell ref="Y63:Y65"/>
    <mergeCell ref="AK63:AK65"/>
    <mergeCell ref="Z64:AA65"/>
    <mergeCell ref="AB64:AC65"/>
    <mergeCell ref="AE64:AE65"/>
    <mergeCell ref="AF60:AF62"/>
    <mergeCell ref="AG60:AG62"/>
    <mergeCell ref="AH60:AH62"/>
    <mergeCell ref="AI60:AI62"/>
    <mergeCell ref="AJ60:AJ62"/>
    <mergeCell ref="T60:T61"/>
    <mergeCell ref="U60:U62"/>
    <mergeCell ref="Y60:Y62"/>
  </mergeCells>
  <phoneticPr fontId="17" type="noConversion"/>
  <conditionalFormatting sqref="A9:A68">
    <cfRule type="cellIs" dxfId="61" priority="1" operator="equal">
      <formula>"VK"</formula>
    </cfRule>
    <cfRule type="cellIs" dxfId="60" priority="2" operator="equal">
      <formula>"DISQ"</formula>
    </cfRule>
    <cfRule type="cellIs" dxfId="59" priority="3" operator="equal">
      <formula>"DNS"</formula>
    </cfRule>
    <cfRule type="cellIs" dxfId="58" priority="4" operator="equal">
      <formula>"DNF"</formula>
    </cfRule>
  </conditionalFormatting>
  <conditionalFormatting sqref="T9:T10">
    <cfRule type="cellIs" dxfId="57" priority="15" operator="equal">
      <formula>"Прекорачење времена"</formula>
    </cfRule>
    <cfRule type="cellIs" dxfId="56" priority="16" operator="equal">
      <formula>"УСПЕШНО"</formula>
    </cfRule>
  </conditionalFormatting>
  <conditionalFormatting sqref="T12:T13 T15:T16 T18:T19 T21:T22 T24:T25 T27:T28 T30:T31 T33:T34 T36:T37 T39:T40 T42:T43 T45:T46 T48:T49 T51:T52 T54:T55 T57:T58 T60:T61 T63:T64 T66:T67">
    <cfRule type="cellIs" dxfId="55" priority="13" operator="equal">
      <formula>"Прекорачење времена"</formula>
    </cfRule>
    <cfRule type="cellIs" dxfId="54" priority="14" operator="equal">
      <formula>"УСПЕШНО"</formula>
    </cfRule>
  </conditionalFormatting>
  <conditionalFormatting sqref="V9 V12 V15 V18 V21 V24 V27 V30 V33 V36 V39 V42 V45 V48 V51 V54 V57 V60 V63 V66">
    <cfRule type="cellIs" dxfId="53" priority="5" operator="equal">
      <formula>"УСПЕШНО"</formula>
    </cfRule>
    <cfRule type="cellIs" dxfId="52" priority="6" operator="equal">
      <formula>"Недостају све КТ"</formula>
    </cfRule>
  </conditionalFormatting>
  <dataValidations count="2">
    <dataValidation type="list" allowBlank="1" showInputMessage="1" showErrorMessage="1" sqref="G9:G68" xr:uid="{00000000-0002-0000-0400-000000000000}">
      <formula1>$AL$12:$AL$13</formula1>
    </dataValidation>
    <dataValidation type="list" allowBlank="1" showInputMessage="1" showErrorMessage="1" sqref="AF9:AF68" xr:uid="{00000000-0002-0000-0400-000001000000}">
      <formula1>$AL$9:$AL$10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  <colBreaks count="1" manualBreakCount="1">
    <brk id="13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Клубови!$A$2:$A$60</xm:f>
          </x14:formula1>
          <xm:sqref>D9:D68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08"/>
  <sheetViews>
    <sheetView zoomScale="80" zoomScaleNormal="80" workbookViewId="0">
      <selection activeCell="X15" sqref="X15:Y18"/>
    </sheetView>
  </sheetViews>
  <sheetFormatPr defaultRowHeight="14.4" x14ac:dyDescent="0.3"/>
  <cols>
    <col min="2" max="2" width="10.33203125" customWidth="1"/>
    <col min="3" max="3" width="13.33203125" customWidth="1"/>
    <col min="4" max="4" width="14" customWidth="1"/>
    <col min="5" max="5" width="23.6640625" customWidth="1"/>
    <col min="6" max="6" width="6.109375" style="53" customWidth="1"/>
    <col min="7" max="7" width="9.5546875" style="51" hidden="1" customWidth="1"/>
    <col min="8" max="8" width="12.6640625" customWidth="1"/>
    <col min="9" max="9" width="5.44140625" customWidth="1"/>
    <col min="10" max="10" width="5.6640625" customWidth="1"/>
    <col min="11" max="12" width="5.44140625" customWidth="1"/>
    <col min="13" max="14" width="5.33203125" customWidth="1"/>
    <col min="15" max="15" width="7.88671875" hidden="1" customWidth="1"/>
    <col min="16" max="17" width="8.77734375" hidden="1" customWidth="1"/>
    <col min="18" max="18" width="13.33203125" customWidth="1"/>
    <col min="19" max="19" width="9" hidden="1" customWidth="1"/>
    <col min="20" max="20" width="17.33203125" customWidth="1"/>
    <col min="21" max="21" width="12.6640625" customWidth="1"/>
    <col min="22" max="22" width="10.109375" style="56" customWidth="1"/>
    <col min="23" max="23" width="11.6640625" customWidth="1"/>
    <col min="25" max="25" width="9" customWidth="1"/>
    <col min="26" max="26" width="8.5546875" customWidth="1"/>
    <col min="27" max="27" width="8.33203125" customWidth="1"/>
    <col min="28" max="28" width="11.109375" customWidth="1"/>
    <col min="29" max="29" width="10.88671875" customWidth="1"/>
    <col min="32" max="32" width="0.109375" customWidth="1"/>
    <col min="33" max="36" width="8.88671875" hidden="1" customWidth="1"/>
  </cols>
  <sheetData>
    <row r="1" spans="1:36" ht="28.8" x14ac:dyDescent="0.55000000000000004">
      <c r="A1" s="114">
        <f>+Пионири!A1</f>
        <v>3</v>
      </c>
      <c r="B1" s="114"/>
      <c r="C1" s="114"/>
      <c r="D1" s="114"/>
      <c r="E1" s="114"/>
      <c r="F1" s="114"/>
      <c r="G1" s="49"/>
      <c r="H1" s="115" t="s">
        <v>0</v>
      </c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6"/>
      <c r="Z1" s="116"/>
      <c r="AA1" s="116"/>
      <c r="AB1" s="116"/>
      <c r="AC1" s="116"/>
      <c r="AD1" s="116"/>
      <c r="AE1" s="116"/>
    </row>
    <row r="2" spans="1:36" ht="21" customHeight="1" x14ac:dyDescent="0.3">
      <c r="A2" s="109"/>
      <c r="B2" s="109"/>
      <c r="C2" s="109"/>
      <c r="D2" s="109"/>
      <c r="E2" s="176" t="str">
        <f>+Пионири!F2</f>
        <v>ДАНИ ПЛАНИНАРА СРБИЈЕ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09"/>
      <c r="Z2" s="109"/>
      <c r="AA2" s="109"/>
      <c r="AB2" s="109"/>
      <c r="AC2" s="109"/>
      <c r="AD2" s="109"/>
      <c r="AE2" s="109"/>
    </row>
    <row r="3" spans="1:36" ht="25.2" customHeight="1" x14ac:dyDescent="0.3">
      <c r="A3" s="36" t="s">
        <v>1</v>
      </c>
      <c r="B3" s="180" t="str">
        <f>+Пионири!B3</f>
        <v>Дојкинци</v>
      </c>
      <c r="C3" s="180"/>
      <c r="D3" s="180"/>
      <c r="E3" s="180"/>
      <c r="F3" s="180"/>
      <c r="G3" s="180"/>
      <c r="H3" s="180"/>
      <c r="I3" s="118" t="s">
        <v>2</v>
      </c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80" t="str">
        <f>+Пионири!W3</f>
        <v>14.06.2026.</v>
      </c>
      <c r="V3" s="180"/>
      <c r="W3" s="180"/>
      <c r="X3" s="120" t="s">
        <v>3</v>
      </c>
      <c r="Y3" s="120"/>
      <c r="Z3" s="120"/>
      <c r="AA3" s="120"/>
      <c r="AB3" s="120"/>
      <c r="AC3" s="120"/>
      <c r="AD3" s="120"/>
      <c r="AE3" s="120"/>
    </row>
    <row r="4" spans="1:36" ht="1.2" customHeight="1" thickBot="1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</row>
    <row r="5" spans="1:36" ht="43.2" customHeight="1" thickBot="1" x14ac:dyDescent="0.35">
      <c r="A5" s="177" t="s">
        <v>36</v>
      </c>
      <c r="B5" s="177"/>
      <c r="C5" s="177"/>
      <c r="D5" s="177"/>
      <c r="E5" s="177"/>
      <c r="F5" s="2"/>
      <c r="G5" s="1"/>
      <c r="H5" s="1" t="s">
        <v>4</v>
      </c>
      <c r="I5" s="13">
        <v>3</v>
      </c>
      <c r="J5" s="33" t="s">
        <v>6</v>
      </c>
      <c r="K5" s="13">
        <v>0</v>
      </c>
      <c r="L5" s="34" t="s">
        <v>5</v>
      </c>
      <c r="M5" s="1"/>
      <c r="N5" s="12"/>
      <c r="O5" s="12"/>
      <c r="P5" s="12"/>
      <c r="Q5" s="12"/>
      <c r="R5" s="1"/>
      <c r="S5" s="1"/>
      <c r="T5" s="3"/>
      <c r="U5" s="1"/>
      <c r="V5" s="54"/>
      <c r="W5" s="1" t="s">
        <v>8</v>
      </c>
      <c r="X5" s="32">
        <v>7</v>
      </c>
      <c r="Y5" s="1" t="s">
        <v>9</v>
      </c>
      <c r="Z5" s="13"/>
      <c r="AA5" s="1" t="s">
        <v>10</v>
      </c>
      <c r="AB5" s="13"/>
      <c r="AC5" s="1" t="s">
        <v>11</v>
      </c>
      <c r="AD5" s="35"/>
      <c r="AE5" s="122" t="s">
        <v>80</v>
      </c>
    </row>
    <row r="6" spans="1:36" s="37" customFormat="1" ht="3" customHeight="1" thickBot="1" x14ac:dyDescent="0.35">
      <c r="F6" s="52"/>
      <c r="G6" s="50"/>
      <c r="V6" s="55"/>
      <c r="AE6" s="123"/>
    </row>
    <row r="7" spans="1:36" s="2" customFormat="1" ht="28.95" customHeight="1" thickBot="1" x14ac:dyDescent="0.35">
      <c r="A7" s="110" t="s">
        <v>12</v>
      </c>
      <c r="B7" s="110" t="s">
        <v>72</v>
      </c>
      <c r="C7" s="110" t="s">
        <v>73</v>
      </c>
      <c r="D7" s="110" t="s">
        <v>13</v>
      </c>
      <c r="E7" s="110" t="s">
        <v>14</v>
      </c>
      <c r="F7" s="111" t="s">
        <v>90</v>
      </c>
      <c r="G7" s="111" t="s">
        <v>95</v>
      </c>
      <c r="H7" s="110" t="s">
        <v>15</v>
      </c>
      <c r="I7" s="110" t="s">
        <v>16</v>
      </c>
      <c r="J7" s="110"/>
      <c r="K7" s="110"/>
      <c r="L7" s="110" t="s">
        <v>17</v>
      </c>
      <c r="M7" s="110"/>
      <c r="N7" s="110"/>
      <c r="O7" s="126" t="s">
        <v>28</v>
      </c>
      <c r="P7" s="126" t="s">
        <v>29</v>
      </c>
      <c r="Q7" s="65" t="s">
        <v>100</v>
      </c>
      <c r="R7" s="110" t="s">
        <v>74</v>
      </c>
      <c r="S7" s="126" t="s">
        <v>31</v>
      </c>
      <c r="T7" s="110" t="s">
        <v>21</v>
      </c>
      <c r="U7" s="110" t="s">
        <v>22</v>
      </c>
      <c r="V7" s="178" t="s">
        <v>94</v>
      </c>
      <c r="W7" s="111" t="s">
        <v>79</v>
      </c>
      <c r="X7" s="110" t="s">
        <v>23</v>
      </c>
      <c r="Y7" s="110"/>
      <c r="Z7" s="110" t="s">
        <v>24</v>
      </c>
      <c r="AA7" s="110"/>
      <c r="AB7" s="110" t="s">
        <v>25</v>
      </c>
      <c r="AC7" s="110" t="s">
        <v>26</v>
      </c>
      <c r="AD7" s="124" t="s">
        <v>27</v>
      </c>
      <c r="AE7" s="123"/>
      <c r="AF7" s="154" t="s">
        <v>75</v>
      </c>
      <c r="AG7" s="104" t="s">
        <v>76</v>
      </c>
      <c r="AH7" s="104" t="s">
        <v>77</v>
      </c>
      <c r="AI7" s="104" t="s">
        <v>78</v>
      </c>
    </row>
    <row r="8" spans="1:36" ht="15" thickBot="1" x14ac:dyDescent="0.35">
      <c r="A8" s="111"/>
      <c r="B8" s="111"/>
      <c r="C8" s="111"/>
      <c r="D8" s="112"/>
      <c r="E8" s="111"/>
      <c r="F8" s="113"/>
      <c r="G8" s="113"/>
      <c r="H8" s="111"/>
      <c r="I8" s="4" t="s">
        <v>18</v>
      </c>
      <c r="J8" s="4" t="s">
        <v>19</v>
      </c>
      <c r="K8" s="4" t="s">
        <v>20</v>
      </c>
      <c r="L8" s="4" t="s">
        <v>18</v>
      </c>
      <c r="M8" s="4" t="s">
        <v>19</v>
      </c>
      <c r="N8" s="4" t="s">
        <v>20</v>
      </c>
      <c r="O8" s="93"/>
      <c r="P8" s="93"/>
      <c r="Q8" s="66">
        <f>(I5*3600)+(K5*60)</f>
        <v>10800</v>
      </c>
      <c r="R8" s="111"/>
      <c r="S8" s="94"/>
      <c r="T8" s="111"/>
      <c r="U8" s="111"/>
      <c r="V8" s="179"/>
      <c r="W8" s="113"/>
      <c r="X8" s="111"/>
      <c r="Y8" s="111"/>
      <c r="Z8" s="111"/>
      <c r="AA8" s="111"/>
      <c r="AB8" s="111"/>
      <c r="AC8" s="111"/>
      <c r="AD8" s="125"/>
      <c r="AE8" s="123"/>
      <c r="AF8" s="155"/>
      <c r="AG8" s="105"/>
      <c r="AH8" s="105"/>
      <c r="AI8" s="105"/>
    </row>
    <row r="9" spans="1:36" ht="14.4" customHeight="1" thickBot="1" x14ac:dyDescent="0.35">
      <c r="A9" s="136">
        <f>IF(OR(B9="",B9="DISQ",B9="DNF",B9="DNS"),B9,IF(AE9&gt;1,AE9,RANK(B9,$B$9:$B$104,0)))</f>
        <v>2</v>
      </c>
      <c r="B9" s="139">
        <f>IF(AND(F9="",F10="",F11=""),"",IF(I9="","DNS",IF(L9="","DNF",IF(OR(Q10&gt;$Q$8,AF9="DISQ"),"DISQ",T11+U9+V9+W9))))</f>
        <v>437.95114656031905</v>
      </c>
      <c r="C9" s="145" t="s">
        <v>45</v>
      </c>
      <c r="D9" s="158" t="s">
        <v>143</v>
      </c>
      <c r="E9" s="58" t="s">
        <v>148</v>
      </c>
      <c r="F9" s="43" t="s">
        <v>92</v>
      </c>
      <c r="G9" s="57">
        <f>IF(F9="Ж",5,0)</f>
        <v>5</v>
      </c>
      <c r="H9" s="59">
        <v>233066</v>
      </c>
      <c r="I9" s="151">
        <v>10</v>
      </c>
      <c r="J9" s="151">
        <v>24</v>
      </c>
      <c r="K9" s="151">
        <v>20</v>
      </c>
      <c r="L9" s="130">
        <v>12</v>
      </c>
      <c r="M9" s="130">
        <v>4</v>
      </c>
      <c r="N9" s="130">
        <v>38</v>
      </c>
      <c r="O9" s="88">
        <f>+(I9*3600)+(J9*60)+K9</f>
        <v>37460</v>
      </c>
      <c r="P9" s="88">
        <f>+(L9*3600)+(M9*60)+N9</f>
        <v>43478</v>
      </c>
      <c r="Q9" s="61"/>
      <c r="R9" s="90" t="str">
        <f>IF(Q10="","",IF(Q10&lt;=$Q$8,"УСПЕШНО","Прекорачење времена"))</f>
        <v>УСПЕШНО</v>
      </c>
      <c r="S9" s="92">
        <f>IF(AND(R9="УСПЕШНО",T9="УСПЕШНО"),Q10,"")</f>
        <v>6018</v>
      </c>
      <c r="T9" s="5" t="str">
        <f>IF(T11="","",IF(AND(T10=$X$5),"УСПЕШНО",IF(AND(T10&lt;$X$5),"Недостају све КТ")))</f>
        <v>УСПЕШНО</v>
      </c>
      <c r="U9" s="106">
        <f>IF(E9="","",IF(S9="",0,MIN($S$9:$S$104)/S9*100))</f>
        <v>82.951146560319046</v>
      </c>
      <c r="V9" s="95">
        <f>IF(E9="","",SUM(G9:G13))</f>
        <v>5</v>
      </c>
      <c r="W9" s="95">
        <f>IF(E9="","",AF9+AG9+AH9+AI9)</f>
        <v>0</v>
      </c>
      <c r="X9" s="26"/>
      <c r="Y9" s="27"/>
      <c r="Z9" s="28"/>
      <c r="AA9" s="27"/>
      <c r="AB9" s="28"/>
      <c r="AC9" s="27"/>
      <c r="AD9" s="98"/>
      <c r="AE9" s="101"/>
      <c r="AF9" s="102">
        <f>IF(X10="",0,X10)</f>
        <v>0</v>
      </c>
      <c r="AG9" s="76">
        <f>IF(Z10="",0,Z10)</f>
        <v>0</v>
      </c>
      <c r="AH9" s="76">
        <f>IF(AB10="",0,AB10)</f>
        <v>0</v>
      </c>
      <c r="AI9" s="76">
        <f>IF(AC10="",0,AC10)</f>
        <v>0</v>
      </c>
      <c r="AJ9" t="s">
        <v>91</v>
      </c>
    </row>
    <row r="10" spans="1:36" ht="16.2" thickBot="1" x14ac:dyDescent="0.35">
      <c r="A10" s="137"/>
      <c r="B10" s="140"/>
      <c r="C10" s="146"/>
      <c r="D10" s="146"/>
      <c r="E10" s="58" t="s">
        <v>149</v>
      </c>
      <c r="F10" s="44" t="s">
        <v>91</v>
      </c>
      <c r="G10" s="57">
        <f t="shared" ref="G10:G73" si="0">IF(F10="Ж",5,0)</f>
        <v>0</v>
      </c>
      <c r="H10" s="18"/>
      <c r="I10" s="152"/>
      <c r="J10" s="152"/>
      <c r="K10" s="152"/>
      <c r="L10" s="131"/>
      <c r="M10" s="131"/>
      <c r="N10" s="131"/>
      <c r="O10" s="89"/>
      <c r="P10" s="89"/>
      <c r="Q10" s="62">
        <f>IF(OR(O9=0,P9=0),"",P9-O9)</f>
        <v>6018</v>
      </c>
      <c r="R10" s="91"/>
      <c r="S10" s="93"/>
      <c r="T10" s="25">
        <v>7</v>
      </c>
      <c r="U10" s="107"/>
      <c r="V10" s="96"/>
      <c r="W10" s="96"/>
      <c r="X10" s="78" t="str">
        <f>IF(AND(X9="",Y9=""),"",IF($Z$5&gt;=(X9+Y9),(X9*5)-(Y9*5),"Погрешан унос података"))</f>
        <v/>
      </c>
      <c r="Y10" s="79"/>
      <c r="Z10" s="82" t="str">
        <f>IF(AND(Z9="",AA9=""),"",IF($AB$5=(Z9+AA9),(Z9*20)-(AA9*5),"Погрешан унос података"))</f>
        <v/>
      </c>
      <c r="AA10" s="83"/>
      <c r="AB10" s="156" t="str">
        <f>IF(AB9="","",IF($AD$5&gt;=AB9,AB9*10,"Погрешан унос"))</f>
        <v/>
      </c>
      <c r="AC10" s="86" t="str">
        <f>IF(AC9="","",AC9*-5)</f>
        <v/>
      </c>
      <c r="AD10" s="99"/>
      <c r="AE10" s="101"/>
      <c r="AF10" s="102"/>
      <c r="AG10" s="76"/>
      <c r="AH10" s="76"/>
      <c r="AI10" s="76"/>
      <c r="AJ10" t="s">
        <v>92</v>
      </c>
    </row>
    <row r="11" spans="1:36" ht="16.2" thickBot="1" x14ac:dyDescent="0.35">
      <c r="A11" s="138"/>
      <c r="B11" s="141"/>
      <c r="C11" s="147"/>
      <c r="D11" s="147"/>
      <c r="E11" s="58"/>
      <c r="F11" s="44"/>
      <c r="G11" s="57">
        <f t="shared" si="0"/>
        <v>0</v>
      </c>
      <c r="H11" s="18"/>
      <c r="I11" s="175"/>
      <c r="J11" s="175"/>
      <c r="K11" s="175"/>
      <c r="L11" s="173"/>
      <c r="M11" s="173"/>
      <c r="N11" s="173"/>
      <c r="O11" s="89"/>
      <c r="P11" s="89"/>
      <c r="Q11" s="73">
        <f>IF(Q10="","",Q10/86400)</f>
        <v>6.9652777777777772E-2</v>
      </c>
      <c r="R11" s="170">
        <f>Q11</f>
        <v>6.9652777777777772E-2</v>
      </c>
      <c r="S11" s="93"/>
      <c r="T11" s="86">
        <f>IF(T10="","",T10*50)</f>
        <v>350</v>
      </c>
      <c r="U11" s="107"/>
      <c r="V11" s="96"/>
      <c r="W11" s="96"/>
      <c r="X11" s="165"/>
      <c r="Y11" s="166"/>
      <c r="Z11" s="167"/>
      <c r="AA11" s="168"/>
      <c r="AB11" s="169"/>
      <c r="AC11" s="89"/>
      <c r="AD11" s="99"/>
      <c r="AE11" s="101"/>
      <c r="AF11" s="102"/>
      <c r="AG11" s="76"/>
      <c r="AH11" s="76"/>
      <c r="AI11" s="76"/>
    </row>
    <row r="12" spans="1:36" ht="15" thickBot="1" x14ac:dyDescent="0.35">
      <c r="A12" s="138"/>
      <c r="B12" s="141"/>
      <c r="C12" s="147"/>
      <c r="D12" s="147"/>
      <c r="E12" s="17"/>
      <c r="F12" s="44"/>
      <c r="G12" s="57">
        <f t="shared" si="0"/>
        <v>0</v>
      </c>
      <c r="H12" s="18"/>
      <c r="I12" s="175"/>
      <c r="J12" s="175"/>
      <c r="K12" s="175"/>
      <c r="L12" s="173"/>
      <c r="M12" s="173"/>
      <c r="N12" s="173"/>
      <c r="O12" s="89"/>
      <c r="P12" s="89"/>
      <c r="Q12" s="62"/>
      <c r="R12" s="171"/>
      <c r="S12" s="93"/>
      <c r="T12" s="89"/>
      <c r="U12" s="107"/>
      <c r="V12" s="96"/>
      <c r="W12" s="96"/>
      <c r="X12" s="165"/>
      <c r="Y12" s="166"/>
      <c r="Z12" s="167"/>
      <c r="AA12" s="168"/>
      <c r="AB12" s="169"/>
      <c r="AC12" s="89"/>
      <c r="AD12" s="99"/>
      <c r="AE12" s="101"/>
      <c r="AF12" s="102"/>
      <c r="AG12" s="76"/>
      <c r="AH12" s="76"/>
      <c r="AI12" s="76"/>
    </row>
    <row r="13" spans="1:36" s="9" customFormat="1" ht="15" thickBot="1" x14ac:dyDescent="0.35">
      <c r="A13" s="138"/>
      <c r="B13" s="141"/>
      <c r="C13" s="147"/>
      <c r="D13" s="159"/>
      <c r="E13" s="19"/>
      <c r="F13" s="45"/>
      <c r="G13" s="57">
        <f t="shared" si="0"/>
        <v>0</v>
      </c>
      <c r="H13" s="20"/>
      <c r="I13" s="153"/>
      <c r="J13" s="153"/>
      <c r="K13" s="153"/>
      <c r="L13" s="132"/>
      <c r="M13" s="132"/>
      <c r="N13" s="132"/>
      <c r="O13" s="87"/>
      <c r="P13" s="87"/>
      <c r="Q13" s="60"/>
      <c r="R13" s="172"/>
      <c r="S13" s="94"/>
      <c r="T13" s="87"/>
      <c r="U13" s="108"/>
      <c r="V13" s="97"/>
      <c r="W13" s="97"/>
      <c r="X13" s="80"/>
      <c r="Y13" s="81"/>
      <c r="Z13" s="84"/>
      <c r="AA13" s="85"/>
      <c r="AB13" s="157"/>
      <c r="AC13" s="87"/>
      <c r="AD13" s="100"/>
      <c r="AE13" s="101"/>
      <c r="AF13" s="103"/>
      <c r="AG13" s="77"/>
      <c r="AH13" s="77"/>
      <c r="AI13" s="77"/>
    </row>
    <row r="14" spans="1:36" ht="14.4" customHeight="1" thickBot="1" x14ac:dyDescent="0.35">
      <c r="A14" s="136">
        <f>IF(OR(B14="",B14="DISQ",B14="DNF",B14="DNS"),B14,IF(AE14&gt;1,AE14,RANK(B14,$B$9:$B$104,0)))</f>
        <v>1</v>
      </c>
      <c r="B14" s="139">
        <f t="shared" ref="B14" si="1">IF(AND(F14="",F15="",F16=""),"",IF(I14="","DNS",IF(L14="","DNF",IF(OR(Q15&gt;$Q$8,AF14="DISQ"),"DISQ",T16+U14+V14+W14))))</f>
        <v>455</v>
      </c>
      <c r="C14" s="145"/>
      <c r="D14" s="158" t="s">
        <v>150</v>
      </c>
      <c r="E14" s="58" t="s">
        <v>151</v>
      </c>
      <c r="F14" s="43" t="s">
        <v>91</v>
      </c>
      <c r="G14" s="57">
        <f t="shared" si="0"/>
        <v>0</v>
      </c>
      <c r="H14" s="59">
        <v>2122669</v>
      </c>
      <c r="I14" s="151">
        <v>10</v>
      </c>
      <c r="J14" s="151">
        <v>4</v>
      </c>
      <c r="K14" s="151">
        <v>53</v>
      </c>
      <c r="L14" s="130">
        <v>11</v>
      </c>
      <c r="M14" s="130">
        <v>28</v>
      </c>
      <c r="N14" s="130">
        <v>5</v>
      </c>
      <c r="O14" s="88">
        <f>+(I14*3600)+(J14*60)+K14</f>
        <v>36293</v>
      </c>
      <c r="P14" s="88">
        <f>+(L14*3600)+(M14*60)+N14</f>
        <v>41285</v>
      </c>
      <c r="Q14" s="61"/>
      <c r="R14" s="90" t="str">
        <f>IF(Q15="","",IF(Q15&lt;=$Q$8,"УСПЕШНО","Прекорачење времена"))</f>
        <v>УСПЕШНО</v>
      </c>
      <c r="S14" s="92">
        <f>IF(AND(R14="УСПЕШНО",T14="УСПЕШНО"),Q15,"")</f>
        <v>4992</v>
      </c>
      <c r="T14" s="5" t="str">
        <f>IF(T16="","",IF(AND(T15=$X$5),"УСПЕШНО",IF(AND(T15&lt;$X$5),"Недостају све КТ")))</f>
        <v>УСПЕШНО</v>
      </c>
      <c r="U14" s="106">
        <f>IF(E14="","",IF(S14="",0,MIN($S$9:$S$104)/S14*100))</f>
        <v>100</v>
      </c>
      <c r="V14" s="95">
        <f>IF(E14="","",SUM(G14:G18))</f>
        <v>5</v>
      </c>
      <c r="W14" s="95">
        <f>IF(E14="","",AF14+AG14+AH14+AI14)</f>
        <v>0</v>
      </c>
      <c r="X14" s="26"/>
      <c r="Y14" s="27"/>
      <c r="Z14" s="28"/>
      <c r="AA14" s="27"/>
      <c r="AB14" s="28"/>
      <c r="AC14" s="27"/>
      <c r="AD14" s="98"/>
      <c r="AE14" s="101"/>
      <c r="AF14" s="102">
        <f>IF(X15="",0,X15)</f>
        <v>0</v>
      </c>
      <c r="AG14" s="76">
        <f>IF(Z15="",0,Z15)</f>
        <v>0</v>
      </c>
      <c r="AH14" s="76">
        <f>IF(AB15="",0,AB15)</f>
        <v>0</v>
      </c>
      <c r="AI14" s="76">
        <f>IF(AC15="",0,AC15)</f>
        <v>0</v>
      </c>
    </row>
    <row r="15" spans="1:36" ht="15" customHeight="1" thickBot="1" x14ac:dyDescent="0.35">
      <c r="A15" s="137"/>
      <c r="B15" s="140"/>
      <c r="C15" s="146"/>
      <c r="D15" s="146"/>
      <c r="E15" s="58" t="s">
        <v>152</v>
      </c>
      <c r="F15" s="44" t="s">
        <v>92</v>
      </c>
      <c r="G15" s="57">
        <f t="shared" si="0"/>
        <v>5</v>
      </c>
      <c r="H15" s="18"/>
      <c r="I15" s="152"/>
      <c r="J15" s="152"/>
      <c r="K15" s="152"/>
      <c r="L15" s="131"/>
      <c r="M15" s="131"/>
      <c r="N15" s="131"/>
      <c r="O15" s="89"/>
      <c r="P15" s="89"/>
      <c r="Q15" s="62">
        <f>IF(OR(O14=0,P14=0),"",P14-O14)</f>
        <v>4992</v>
      </c>
      <c r="R15" s="91"/>
      <c r="S15" s="93"/>
      <c r="T15" s="25">
        <v>7</v>
      </c>
      <c r="U15" s="107"/>
      <c r="V15" s="96"/>
      <c r="W15" s="96"/>
      <c r="X15" s="78" t="str">
        <f>IF(AND(X14="",Y14=""),"",IF($Z$5&gt;=(X14+Y14),(X14*5)-(Y14*5),"Погрешан унос података"))</f>
        <v/>
      </c>
      <c r="Y15" s="79"/>
      <c r="Z15" s="82" t="str">
        <f>IF(AND(Z14="",AA14=""),"",IF($AB$5=(Z14+AA14),(Z14*20)-(AA14*5),"Погрешан унос података"))</f>
        <v/>
      </c>
      <c r="AA15" s="83"/>
      <c r="AB15" s="156" t="str">
        <f>IF(AB14="","",IF($AD$5&gt;=AB14,AB14*10,"Погрешан унос"))</f>
        <v/>
      </c>
      <c r="AC15" s="86" t="str">
        <f>IF(AC14="","",AC14*-5)</f>
        <v/>
      </c>
      <c r="AD15" s="99"/>
      <c r="AE15" s="101"/>
      <c r="AF15" s="102"/>
      <c r="AG15" s="76"/>
      <c r="AH15" s="76"/>
      <c r="AI15" s="76"/>
    </row>
    <row r="16" spans="1:36" ht="15" customHeight="1" thickBot="1" x14ac:dyDescent="0.35">
      <c r="A16" s="138"/>
      <c r="B16" s="141"/>
      <c r="C16" s="147"/>
      <c r="D16" s="147"/>
      <c r="E16" s="17"/>
      <c r="F16" s="44"/>
      <c r="G16" s="57">
        <f t="shared" si="0"/>
        <v>0</v>
      </c>
      <c r="H16" s="18"/>
      <c r="I16" s="175"/>
      <c r="J16" s="175"/>
      <c r="K16" s="175"/>
      <c r="L16" s="173"/>
      <c r="M16" s="173"/>
      <c r="N16" s="173"/>
      <c r="O16" s="89"/>
      <c r="P16" s="89"/>
      <c r="Q16" s="73">
        <f>IF(Q15="","",Q15/86400)</f>
        <v>5.7777777777777775E-2</v>
      </c>
      <c r="R16" s="170">
        <f>Q16</f>
        <v>5.7777777777777775E-2</v>
      </c>
      <c r="S16" s="93"/>
      <c r="T16" s="86">
        <f>IF(T15="","",T15*50)</f>
        <v>350</v>
      </c>
      <c r="U16" s="107"/>
      <c r="V16" s="96"/>
      <c r="W16" s="96"/>
      <c r="X16" s="165"/>
      <c r="Y16" s="166"/>
      <c r="Z16" s="167"/>
      <c r="AA16" s="168"/>
      <c r="AB16" s="169"/>
      <c r="AC16" s="89"/>
      <c r="AD16" s="99"/>
      <c r="AE16" s="101"/>
      <c r="AF16" s="102"/>
      <c r="AG16" s="76"/>
      <c r="AH16" s="76"/>
      <c r="AI16" s="76"/>
    </row>
    <row r="17" spans="1:35" ht="15" customHeight="1" thickBot="1" x14ac:dyDescent="0.35">
      <c r="A17" s="138"/>
      <c r="B17" s="141"/>
      <c r="C17" s="147"/>
      <c r="D17" s="147"/>
      <c r="E17" s="17"/>
      <c r="F17" s="44"/>
      <c r="G17" s="57">
        <f t="shared" si="0"/>
        <v>0</v>
      </c>
      <c r="H17" s="18"/>
      <c r="I17" s="175"/>
      <c r="J17" s="175"/>
      <c r="K17" s="175"/>
      <c r="L17" s="173"/>
      <c r="M17" s="173"/>
      <c r="N17" s="173"/>
      <c r="O17" s="89"/>
      <c r="P17" s="89"/>
      <c r="Q17" s="62"/>
      <c r="R17" s="171"/>
      <c r="S17" s="93"/>
      <c r="T17" s="89"/>
      <c r="U17" s="107"/>
      <c r="V17" s="96"/>
      <c r="W17" s="96"/>
      <c r="X17" s="165"/>
      <c r="Y17" s="166"/>
      <c r="Z17" s="167"/>
      <c r="AA17" s="168"/>
      <c r="AB17" s="169"/>
      <c r="AC17" s="89"/>
      <c r="AD17" s="99"/>
      <c r="AE17" s="101"/>
      <c r="AF17" s="102"/>
      <c r="AG17" s="76"/>
      <c r="AH17" s="76"/>
      <c r="AI17" s="76"/>
    </row>
    <row r="18" spans="1:35" s="9" customFormat="1" ht="15" customHeight="1" thickBot="1" x14ac:dyDescent="0.35">
      <c r="A18" s="138"/>
      <c r="B18" s="141"/>
      <c r="C18" s="147"/>
      <c r="D18" s="159"/>
      <c r="E18" s="19"/>
      <c r="F18" s="45"/>
      <c r="G18" s="57">
        <f t="shared" si="0"/>
        <v>0</v>
      </c>
      <c r="H18" s="20"/>
      <c r="I18" s="153"/>
      <c r="J18" s="153"/>
      <c r="K18" s="153"/>
      <c r="L18" s="132"/>
      <c r="M18" s="132"/>
      <c r="N18" s="132"/>
      <c r="O18" s="87"/>
      <c r="P18" s="87"/>
      <c r="Q18" s="60"/>
      <c r="R18" s="172"/>
      <c r="S18" s="94"/>
      <c r="T18" s="87"/>
      <c r="U18" s="108"/>
      <c r="V18" s="97"/>
      <c r="W18" s="97"/>
      <c r="X18" s="80"/>
      <c r="Y18" s="81"/>
      <c r="Z18" s="84"/>
      <c r="AA18" s="85"/>
      <c r="AB18" s="157"/>
      <c r="AC18" s="87"/>
      <c r="AD18" s="100"/>
      <c r="AE18" s="101"/>
      <c r="AF18" s="103"/>
      <c r="AG18" s="77"/>
      <c r="AH18" s="77"/>
      <c r="AI18" s="77"/>
    </row>
    <row r="19" spans="1:35" ht="14.4" customHeight="1" thickBot="1" x14ac:dyDescent="0.35">
      <c r="A19" s="136">
        <f>IF(OR(B19="",B19="DISQ",B19="DNF",B19="DNS"),B19,IF(AE19&gt;1,AE19,RANK(B19,$B$9:$B$104,0)))</f>
        <v>4</v>
      </c>
      <c r="B19" s="139">
        <f t="shared" ref="B19" si="2">IF(AND(F19="",F20="",F21=""),"",IF(I19="","DNS",IF(L19="","DNF",IF(OR(Q20&gt;$Q$8,AF19="DISQ"),"DISQ",T21+U19+V19+W19))))</f>
        <v>160</v>
      </c>
      <c r="C19" s="145" t="s">
        <v>81</v>
      </c>
      <c r="D19" s="158" t="s">
        <v>156</v>
      </c>
      <c r="E19" s="15" t="s">
        <v>157</v>
      </c>
      <c r="F19" s="43" t="s">
        <v>91</v>
      </c>
      <c r="G19" s="57">
        <f t="shared" si="0"/>
        <v>0</v>
      </c>
      <c r="H19" s="16">
        <v>2122667</v>
      </c>
      <c r="I19" s="151">
        <v>10</v>
      </c>
      <c r="J19" s="151">
        <v>14</v>
      </c>
      <c r="K19" s="151">
        <v>52</v>
      </c>
      <c r="L19" s="130">
        <v>11</v>
      </c>
      <c r="M19" s="130">
        <v>57</v>
      </c>
      <c r="N19" s="130">
        <v>58</v>
      </c>
      <c r="O19" s="88">
        <f>+(I19*3600)+(J19*60)+K19</f>
        <v>36892</v>
      </c>
      <c r="P19" s="88">
        <f>+(L19*3600)+(M19*60)+N19</f>
        <v>43078</v>
      </c>
      <c r="Q19" s="61"/>
      <c r="R19" s="90" t="str">
        <f>IF(Q20="","",IF(Q20&lt;=$Q$8,"УСПЕШНО","Прекорачење времена"))</f>
        <v>УСПЕШНО</v>
      </c>
      <c r="S19" s="92" t="str">
        <f>IF(AND(R19="УСПЕШНО",T19="УСПЕШНО"),Q20,"")</f>
        <v/>
      </c>
      <c r="T19" s="5" t="str">
        <f>IF(T21="","",IF(AND(T20=$X$5),"УСПЕШНО",IF(AND(T20&lt;$X$5),"Недостају све КТ")))</f>
        <v>Недостају све КТ</v>
      </c>
      <c r="U19" s="106">
        <f>IF(E19="","",IF(S19="",0,MIN($S$9:$S$104)/S19*100))</f>
        <v>0</v>
      </c>
      <c r="V19" s="95">
        <f>IF(E19="","",SUM(G19:G23))</f>
        <v>10</v>
      </c>
      <c r="W19" s="95">
        <f>IF(E19="","",AF19+AG19+AH19+AI19)</f>
        <v>0</v>
      </c>
      <c r="X19" s="26"/>
      <c r="Y19" s="27"/>
      <c r="Z19" s="28"/>
      <c r="AA19" s="27"/>
      <c r="AB19" s="28"/>
      <c r="AC19" s="27"/>
      <c r="AD19" s="98"/>
      <c r="AE19" s="101"/>
      <c r="AF19" s="102">
        <f>IF(X20="",0,X20)</f>
        <v>0</v>
      </c>
      <c r="AG19" s="76">
        <f>IF(Z20="",0,Z20)</f>
        <v>0</v>
      </c>
      <c r="AH19" s="76">
        <f>IF(AB20="",0,AB20)</f>
        <v>0</v>
      </c>
      <c r="AI19" s="76">
        <f>IF(AC20="",0,AC20)</f>
        <v>0</v>
      </c>
    </row>
    <row r="20" spans="1:35" ht="15" customHeight="1" thickBot="1" x14ac:dyDescent="0.35">
      <c r="A20" s="137"/>
      <c r="B20" s="140"/>
      <c r="C20" s="146"/>
      <c r="D20" s="146"/>
      <c r="E20" s="17" t="s">
        <v>158</v>
      </c>
      <c r="F20" s="44" t="s">
        <v>92</v>
      </c>
      <c r="G20" s="57">
        <f t="shared" si="0"/>
        <v>5</v>
      </c>
      <c r="H20" s="18"/>
      <c r="I20" s="152"/>
      <c r="J20" s="152"/>
      <c r="K20" s="152"/>
      <c r="L20" s="131"/>
      <c r="M20" s="131"/>
      <c r="N20" s="131"/>
      <c r="O20" s="89"/>
      <c r="P20" s="89"/>
      <c r="Q20" s="62">
        <f>IF(OR(O19=0,P19=0),"",P19-O19)</f>
        <v>6186</v>
      </c>
      <c r="R20" s="91"/>
      <c r="S20" s="93"/>
      <c r="T20" s="25">
        <v>3</v>
      </c>
      <c r="U20" s="107"/>
      <c r="V20" s="96"/>
      <c r="W20" s="96"/>
      <c r="X20" s="78" t="str">
        <f>IF(AND(X19="",Y19=""),"",IF($Z$5&gt;=(X19+Y19),(X19*5)-(Y19*5),"Погрешан унос података"))</f>
        <v/>
      </c>
      <c r="Y20" s="79"/>
      <c r="Z20" s="82" t="str">
        <f>IF(AND(Z19="",AA19=""),"",IF($AB$5=(Z19+AA19),(Z19*20)-(AA19*5),"Погрешан унос података"))</f>
        <v/>
      </c>
      <c r="AA20" s="83"/>
      <c r="AB20" s="156" t="str">
        <f>IF(AB19="","",IF($AD$5&gt;=AB19,AB19*10,"Погрешан унос"))</f>
        <v/>
      </c>
      <c r="AC20" s="86" t="str">
        <f>IF(AC19="","",AC19*-5)</f>
        <v/>
      </c>
      <c r="AD20" s="99"/>
      <c r="AE20" s="101"/>
      <c r="AF20" s="102"/>
      <c r="AG20" s="76"/>
      <c r="AH20" s="76"/>
      <c r="AI20" s="76"/>
    </row>
    <row r="21" spans="1:35" ht="15" customHeight="1" thickBot="1" x14ac:dyDescent="0.35">
      <c r="A21" s="138"/>
      <c r="B21" s="141"/>
      <c r="C21" s="147"/>
      <c r="D21" s="147"/>
      <c r="E21" s="17" t="s">
        <v>159</v>
      </c>
      <c r="F21" s="44" t="s">
        <v>92</v>
      </c>
      <c r="G21" s="57">
        <f t="shared" si="0"/>
        <v>5</v>
      </c>
      <c r="H21" s="18"/>
      <c r="I21" s="175"/>
      <c r="J21" s="175"/>
      <c r="K21" s="175"/>
      <c r="L21" s="173"/>
      <c r="M21" s="173"/>
      <c r="N21" s="173"/>
      <c r="O21" s="89"/>
      <c r="P21" s="89"/>
      <c r="Q21" s="73">
        <f>IF(Q20="","",Q20/86400)</f>
        <v>7.1597222222222229E-2</v>
      </c>
      <c r="R21" s="170">
        <f>Q21</f>
        <v>7.1597222222222229E-2</v>
      </c>
      <c r="S21" s="93"/>
      <c r="T21" s="86">
        <f>IF(T20="","",T20*50)</f>
        <v>150</v>
      </c>
      <c r="U21" s="107"/>
      <c r="V21" s="96"/>
      <c r="W21" s="96"/>
      <c r="X21" s="165"/>
      <c r="Y21" s="166"/>
      <c r="Z21" s="167"/>
      <c r="AA21" s="168"/>
      <c r="AB21" s="169"/>
      <c r="AC21" s="89"/>
      <c r="AD21" s="99"/>
      <c r="AE21" s="101"/>
      <c r="AF21" s="102"/>
      <c r="AG21" s="76"/>
      <c r="AH21" s="76"/>
      <c r="AI21" s="76"/>
    </row>
    <row r="22" spans="1:35" ht="15" customHeight="1" thickBot="1" x14ac:dyDescent="0.35">
      <c r="A22" s="138"/>
      <c r="B22" s="141"/>
      <c r="C22" s="147"/>
      <c r="D22" s="147"/>
      <c r="E22" s="17"/>
      <c r="F22" s="44"/>
      <c r="G22" s="57">
        <f t="shared" si="0"/>
        <v>0</v>
      </c>
      <c r="H22" s="18"/>
      <c r="I22" s="175"/>
      <c r="J22" s="175"/>
      <c r="K22" s="175"/>
      <c r="L22" s="173"/>
      <c r="M22" s="173"/>
      <c r="N22" s="173"/>
      <c r="O22" s="89"/>
      <c r="P22" s="89"/>
      <c r="Q22" s="62"/>
      <c r="R22" s="171"/>
      <c r="S22" s="93"/>
      <c r="T22" s="89"/>
      <c r="U22" s="107"/>
      <c r="V22" s="96"/>
      <c r="W22" s="96"/>
      <c r="X22" s="165"/>
      <c r="Y22" s="166"/>
      <c r="Z22" s="167"/>
      <c r="AA22" s="168"/>
      <c r="AB22" s="169"/>
      <c r="AC22" s="89"/>
      <c r="AD22" s="99"/>
      <c r="AE22" s="101"/>
      <c r="AF22" s="102"/>
      <c r="AG22" s="76"/>
      <c r="AH22" s="76"/>
      <c r="AI22" s="76"/>
    </row>
    <row r="23" spans="1:35" s="9" customFormat="1" ht="15" customHeight="1" thickBot="1" x14ac:dyDescent="0.35">
      <c r="A23" s="138"/>
      <c r="B23" s="141"/>
      <c r="C23" s="147"/>
      <c r="D23" s="159"/>
      <c r="E23" s="19"/>
      <c r="F23" s="45"/>
      <c r="G23" s="57">
        <f t="shared" si="0"/>
        <v>0</v>
      </c>
      <c r="H23" s="20"/>
      <c r="I23" s="153"/>
      <c r="J23" s="153"/>
      <c r="K23" s="153"/>
      <c r="L23" s="132"/>
      <c r="M23" s="132"/>
      <c r="N23" s="132"/>
      <c r="O23" s="87"/>
      <c r="P23" s="87"/>
      <c r="Q23" s="60"/>
      <c r="R23" s="172"/>
      <c r="S23" s="94"/>
      <c r="T23" s="87"/>
      <c r="U23" s="108"/>
      <c r="V23" s="97"/>
      <c r="W23" s="97"/>
      <c r="X23" s="80"/>
      <c r="Y23" s="81"/>
      <c r="Z23" s="84"/>
      <c r="AA23" s="85"/>
      <c r="AB23" s="157"/>
      <c r="AC23" s="87"/>
      <c r="AD23" s="100"/>
      <c r="AE23" s="101"/>
      <c r="AF23" s="103"/>
      <c r="AG23" s="77"/>
      <c r="AH23" s="77"/>
      <c r="AI23" s="77"/>
    </row>
    <row r="24" spans="1:35" ht="14.4" customHeight="1" thickBot="1" x14ac:dyDescent="0.35">
      <c r="A24" s="136">
        <f>IF(OR(B24="",B24="DISQ",B24="DNF",B24="DNS"),B24,IF(AE24&gt;1,AE24,RANK(B24,$B$9:$B$104,0)))</f>
        <v>3</v>
      </c>
      <c r="B24" s="139">
        <f t="shared" ref="B24" si="3">IF(AND(F24="",F25="",F26=""),"",IF(I24="","DNS",IF(L24="","DNF",IF(OR(Q25&gt;$Q$8,AF24="DISQ"),"DISQ",T26+U24+V24+W24))))</f>
        <v>421.44482896313059</v>
      </c>
      <c r="C24" s="145" t="s">
        <v>45</v>
      </c>
      <c r="D24" s="158" t="s">
        <v>147</v>
      </c>
      <c r="E24" s="15" t="s">
        <v>166</v>
      </c>
      <c r="F24" s="43" t="s">
        <v>91</v>
      </c>
      <c r="G24" s="57">
        <f t="shared" si="0"/>
        <v>0</v>
      </c>
      <c r="H24" s="16">
        <v>233057</v>
      </c>
      <c r="I24" s="151">
        <v>9</v>
      </c>
      <c r="J24" s="151">
        <v>59</v>
      </c>
      <c r="K24" s="151">
        <v>30</v>
      </c>
      <c r="L24" s="130">
        <v>12</v>
      </c>
      <c r="M24" s="130">
        <v>4</v>
      </c>
      <c r="N24" s="130">
        <v>43</v>
      </c>
      <c r="O24" s="88">
        <f>+(I24*3600)+(J24*60)+K24</f>
        <v>35970</v>
      </c>
      <c r="P24" s="88">
        <f>+(L24*3600)+(M24*60)+N24</f>
        <v>43483</v>
      </c>
      <c r="Q24" s="61"/>
      <c r="R24" s="90" t="str">
        <f>IF(Q25="","",IF(Q25&lt;=$Q$8,"УСПЕШНО","Прекорачење времена"))</f>
        <v>УСПЕШНО</v>
      </c>
      <c r="S24" s="92">
        <f>IF(AND(R24="УСПЕШНО",T24="УСПЕШНО"),Q25,"")</f>
        <v>7513</v>
      </c>
      <c r="T24" s="5" t="str">
        <f>IF(T26="","",IF(AND(T25=$X$5),"УСПЕШНО",IF(AND(T25&lt;$X$5),"Недостају све КТ")))</f>
        <v>УСПЕШНО</v>
      </c>
      <c r="U24" s="106">
        <f>IF(E24="","",IF(S24="",0,MIN($S$9:$S$104)/S24*100))</f>
        <v>66.444828963130576</v>
      </c>
      <c r="V24" s="95">
        <f>IF(E24="","",SUM(G24:G28))</f>
        <v>5</v>
      </c>
      <c r="W24" s="95">
        <f>IF(E24="","",AF24+AG24+AH24+AI24)</f>
        <v>0</v>
      </c>
      <c r="X24" s="26"/>
      <c r="Y24" s="27"/>
      <c r="Z24" s="28"/>
      <c r="AA24" s="27"/>
      <c r="AB24" s="28"/>
      <c r="AC24" s="27"/>
      <c r="AD24" s="98"/>
      <c r="AE24" s="101"/>
      <c r="AF24" s="102">
        <f>IF(X25="",0,X25)</f>
        <v>0</v>
      </c>
      <c r="AG24" s="76">
        <f>IF(Z25="",0,Z25)</f>
        <v>0</v>
      </c>
      <c r="AH24" s="76">
        <f>IF(AB25="",0,AB25)</f>
        <v>0</v>
      </c>
      <c r="AI24" s="76">
        <f>IF(AC25="",0,AC25)</f>
        <v>0</v>
      </c>
    </row>
    <row r="25" spans="1:35" ht="15" customHeight="1" thickBot="1" x14ac:dyDescent="0.35">
      <c r="A25" s="137"/>
      <c r="B25" s="140"/>
      <c r="C25" s="146"/>
      <c r="D25" s="146"/>
      <c r="E25" s="17" t="s">
        <v>167</v>
      </c>
      <c r="F25" s="44" t="s">
        <v>92</v>
      </c>
      <c r="G25" s="57">
        <f t="shared" si="0"/>
        <v>5</v>
      </c>
      <c r="H25" s="18"/>
      <c r="I25" s="152"/>
      <c r="J25" s="152"/>
      <c r="K25" s="152"/>
      <c r="L25" s="131"/>
      <c r="M25" s="131"/>
      <c r="N25" s="131"/>
      <c r="O25" s="89"/>
      <c r="P25" s="89"/>
      <c r="Q25" s="62">
        <f>IF(OR(O24=0,P24=0),"",P24-O24)</f>
        <v>7513</v>
      </c>
      <c r="R25" s="91"/>
      <c r="S25" s="93"/>
      <c r="T25" s="25">
        <v>7</v>
      </c>
      <c r="U25" s="107"/>
      <c r="V25" s="96"/>
      <c r="W25" s="96"/>
      <c r="X25" s="78" t="str">
        <f>IF(AND(X24="",Y24=""),"",IF($Z$5&gt;=(X24+Y24),(X24*5)-(Y24*5),"Погрешан унос података"))</f>
        <v/>
      </c>
      <c r="Y25" s="79"/>
      <c r="Z25" s="82" t="str">
        <f>IF(AND(Z24="",AA24=""),"",IF($AB$5=(Z24+AA24),(Z24*20)-(AA24*5),"Погрешан унос података"))</f>
        <v/>
      </c>
      <c r="AA25" s="83"/>
      <c r="AB25" s="156" t="str">
        <f>IF(AB24="","",IF($AD$5&gt;=AB24,AB24*10,"Погрешан унос"))</f>
        <v/>
      </c>
      <c r="AC25" s="86" t="str">
        <f>IF(AC24="","",AC24*-5)</f>
        <v/>
      </c>
      <c r="AD25" s="99"/>
      <c r="AE25" s="101"/>
      <c r="AF25" s="102"/>
      <c r="AG25" s="76"/>
      <c r="AH25" s="76"/>
      <c r="AI25" s="76"/>
    </row>
    <row r="26" spans="1:35" ht="15" customHeight="1" thickBot="1" x14ac:dyDescent="0.35">
      <c r="A26" s="138"/>
      <c r="B26" s="141"/>
      <c r="C26" s="147"/>
      <c r="D26" s="147"/>
      <c r="E26" s="17"/>
      <c r="F26" s="44"/>
      <c r="G26" s="57">
        <f t="shared" si="0"/>
        <v>0</v>
      </c>
      <c r="H26" s="18"/>
      <c r="I26" s="175"/>
      <c r="J26" s="175"/>
      <c r="K26" s="175"/>
      <c r="L26" s="173"/>
      <c r="M26" s="173"/>
      <c r="N26" s="173"/>
      <c r="O26" s="89"/>
      <c r="P26" s="89"/>
      <c r="Q26" s="73">
        <f>IF(Q25="","",Q25/86400)</f>
        <v>8.6956018518518516E-2</v>
      </c>
      <c r="R26" s="170">
        <f>Q26</f>
        <v>8.6956018518518516E-2</v>
      </c>
      <c r="S26" s="93"/>
      <c r="T26" s="86">
        <f>IF(T25="","",T25*50)</f>
        <v>350</v>
      </c>
      <c r="U26" s="107"/>
      <c r="V26" s="96"/>
      <c r="W26" s="96"/>
      <c r="X26" s="165"/>
      <c r="Y26" s="166"/>
      <c r="Z26" s="167"/>
      <c r="AA26" s="168"/>
      <c r="AB26" s="169"/>
      <c r="AC26" s="89"/>
      <c r="AD26" s="99"/>
      <c r="AE26" s="101"/>
      <c r="AF26" s="102"/>
      <c r="AG26" s="76"/>
      <c r="AH26" s="76"/>
      <c r="AI26" s="76"/>
    </row>
    <row r="27" spans="1:35" ht="15" customHeight="1" thickBot="1" x14ac:dyDescent="0.35">
      <c r="A27" s="138"/>
      <c r="B27" s="141"/>
      <c r="C27" s="147"/>
      <c r="D27" s="147"/>
      <c r="E27" s="17"/>
      <c r="F27" s="44"/>
      <c r="G27" s="57">
        <f t="shared" si="0"/>
        <v>0</v>
      </c>
      <c r="H27" s="18"/>
      <c r="I27" s="175"/>
      <c r="J27" s="175"/>
      <c r="K27" s="175"/>
      <c r="L27" s="173"/>
      <c r="M27" s="173"/>
      <c r="N27" s="173"/>
      <c r="O27" s="89"/>
      <c r="P27" s="89"/>
      <c r="Q27" s="62"/>
      <c r="R27" s="171"/>
      <c r="S27" s="93"/>
      <c r="T27" s="89"/>
      <c r="U27" s="107"/>
      <c r="V27" s="96"/>
      <c r="W27" s="96"/>
      <c r="X27" s="165"/>
      <c r="Y27" s="166"/>
      <c r="Z27" s="167"/>
      <c r="AA27" s="168"/>
      <c r="AB27" s="169"/>
      <c r="AC27" s="89"/>
      <c r="AD27" s="99"/>
      <c r="AE27" s="101"/>
      <c r="AF27" s="102"/>
      <c r="AG27" s="76"/>
      <c r="AH27" s="76"/>
      <c r="AI27" s="76"/>
    </row>
    <row r="28" spans="1:35" s="9" customFormat="1" ht="15" customHeight="1" thickBot="1" x14ac:dyDescent="0.35">
      <c r="A28" s="138"/>
      <c r="B28" s="141"/>
      <c r="C28" s="147"/>
      <c r="D28" s="159"/>
      <c r="E28" s="19"/>
      <c r="F28" s="45"/>
      <c r="G28" s="57">
        <f t="shared" si="0"/>
        <v>0</v>
      </c>
      <c r="H28" s="20"/>
      <c r="I28" s="153"/>
      <c r="J28" s="153"/>
      <c r="K28" s="153"/>
      <c r="L28" s="132"/>
      <c r="M28" s="132"/>
      <c r="N28" s="132"/>
      <c r="O28" s="87"/>
      <c r="P28" s="87"/>
      <c r="Q28" s="60"/>
      <c r="R28" s="172"/>
      <c r="S28" s="94"/>
      <c r="T28" s="87"/>
      <c r="U28" s="108"/>
      <c r="V28" s="97"/>
      <c r="W28" s="97"/>
      <c r="X28" s="80"/>
      <c r="Y28" s="81"/>
      <c r="Z28" s="84"/>
      <c r="AA28" s="85"/>
      <c r="AB28" s="157"/>
      <c r="AC28" s="87"/>
      <c r="AD28" s="100"/>
      <c r="AE28" s="101"/>
      <c r="AF28" s="103"/>
      <c r="AG28" s="77"/>
      <c r="AH28" s="77"/>
      <c r="AI28" s="77"/>
    </row>
    <row r="29" spans="1:35" ht="14.4" customHeight="1" thickBot="1" x14ac:dyDescent="0.35">
      <c r="A29" s="136" t="str">
        <f>IF(OR(B29="",B29="DISQ",B29="DNF",B29="DNS"),B29,IF(AE29&gt;1,AE29,RANK(B29,$B$9:$B$104,0)))</f>
        <v/>
      </c>
      <c r="B29" s="139" t="str">
        <f t="shared" ref="B29" si="4">IF(AND(F29="",F30="",F31=""),"",IF(I29="","DNS",IF(L29="","DNF",IF(OR(Q30&gt;$Q$8,AF29="DISQ"),"DISQ",T31+U29+V29+W29))))</f>
        <v/>
      </c>
      <c r="C29" s="145"/>
      <c r="D29" s="158"/>
      <c r="E29" s="15"/>
      <c r="F29" s="43"/>
      <c r="G29" s="57">
        <f t="shared" si="0"/>
        <v>0</v>
      </c>
      <c r="H29" s="16"/>
      <c r="I29" s="151"/>
      <c r="J29" s="151"/>
      <c r="K29" s="151"/>
      <c r="L29" s="130"/>
      <c r="M29" s="130"/>
      <c r="N29" s="130"/>
      <c r="O29" s="88">
        <f>+(I29*3600)+(J29*60)+K29</f>
        <v>0</v>
      </c>
      <c r="P29" s="88">
        <f>+(L29*3600)+(M29*60)+N29</f>
        <v>0</v>
      </c>
      <c r="Q29" s="61"/>
      <c r="R29" s="90" t="str">
        <f>IF(Q30="","",IF(Q30&lt;=$Q$8,"УСПЕШНО","Прекорачење времена"))</f>
        <v/>
      </c>
      <c r="S29" s="92" t="str">
        <f>IF(AND(R29="УСПЕШНО",T29="УСПЕШНО"),Q30,"")</f>
        <v/>
      </c>
      <c r="T29" s="5" t="str">
        <f>IF(T31="","",IF(AND(T30=$X$5),"УСПЕШНО",IF(AND(T30&lt;$X$5),"Недостају све КТ")))</f>
        <v/>
      </c>
      <c r="U29" s="106" t="str">
        <f>IF(E29="","",IF(S29="",0,MIN($S$9:$S$104)/S29*100))</f>
        <v/>
      </c>
      <c r="V29" s="95" t="str">
        <f>IF(E29="","",SUM(G29:G33))</f>
        <v/>
      </c>
      <c r="W29" s="95" t="str">
        <f>IF(E29="","",AF29+AG29+AH29+AI29)</f>
        <v/>
      </c>
      <c r="X29" s="26"/>
      <c r="Y29" s="27"/>
      <c r="Z29" s="28"/>
      <c r="AA29" s="27"/>
      <c r="AB29" s="28"/>
      <c r="AC29" s="27"/>
      <c r="AD29" s="98"/>
      <c r="AE29" s="101"/>
      <c r="AF29" s="102">
        <f>IF(X30="",0,X30)</f>
        <v>0</v>
      </c>
      <c r="AG29" s="76">
        <f>IF(Z30="",0,Z30)</f>
        <v>0</v>
      </c>
      <c r="AH29" s="76">
        <f>IF(AB30="",0,AB30)</f>
        <v>0</v>
      </c>
      <c r="AI29" s="76">
        <f>IF(AC30="",0,AC30)</f>
        <v>0</v>
      </c>
    </row>
    <row r="30" spans="1:35" ht="15" customHeight="1" thickBot="1" x14ac:dyDescent="0.35">
      <c r="A30" s="137"/>
      <c r="B30" s="140"/>
      <c r="C30" s="146"/>
      <c r="D30" s="146"/>
      <c r="E30" s="17"/>
      <c r="F30" s="44"/>
      <c r="G30" s="57">
        <f t="shared" si="0"/>
        <v>0</v>
      </c>
      <c r="H30" s="18"/>
      <c r="I30" s="152"/>
      <c r="J30" s="152"/>
      <c r="K30" s="152"/>
      <c r="L30" s="131"/>
      <c r="M30" s="131"/>
      <c r="N30" s="131"/>
      <c r="O30" s="89"/>
      <c r="P30" s="89"/>
      <c r="Q30" s="62" t="str">
        <f>IF(OR(O29=0,P29=0),"",P29-O29)</f>
        <v/>
      </c>
      <c r="R30" s="91"/>
      <c r="S30" s="93"/>
      <c r="T30" s="25"/>
      <c r="U30" s="107"/>
      <c r="V30" s="96"/>
      <c r="W30" s="96"/>
      <c r="X30" s="78" t="str">
        <f>IF(AND(X29="",Y29=""),"",IF($Z$5&gt;=(X29+Y29),(X29*5)-(Y29*5),"Погрешан унос података"))</f>
        <v/>
      </c>
      <c r="Y30" s="79"/>
      <c r="Z30" s="82" t="str">
        <f>IF(AND(Z29="",AA29=""),"",IF($AB$5=(Z29+AA29),(Z29*20)-(AA29*5),"Погрешан унос података"))</f>
        <v/>
      </c>
      <c r="AA30" s="83"/>
      <c r="AB30" s="156" t="str">
        <f>IF(AB29="","",IF($AD$5&gt;=AB29,AB29*10,"Погрешан унос"))</f>
        <v/>
      </c>
      <c r="AC30" s="86" t="str">
        <f>IF(AC29="","",AC29*-5)</f>
        <v/>
      </c>
      <c r="AD30" s="99"/>
      <c r="AE30" s="101"/>
      <c r="AF30" s="102"/>
      <c r="AG30" s="76"/>
      <c r="AH30" s="76"/>
      <c r="AI30" s="76"/>
    </row>
    <row r="31" spans="1:35" ht="15" customHeight="1" thickBot="1" x14ac:dyDescent="0.35">
      <c r="A31" s="138"/>
      <c r="B31" s="141"/>
      <c r="C31" s="147"/>
      <c r="D31" s="147"/>
      <c r="E31" s="17"/>
      <c r="F31" s="44"/>
      <c r="G31" s="57">
        <f t="shared" si="0"/>
        <v>0</v>
      </c>
      <c r="H31" s="18"/>
      <c r="I31" s="175"/>
      <c r="J31" s="175"/>
      <c r="K31" s="175"/>
      <c r="L31" s="173"/>
      <c r="M31" s="173"/>
      <c r="N31" s="173"/>
      <c r="O31" s="89"/>
      <c r="P31" s="89"/>
      <c r="Q31" s="73" t="str">
        <f>IF(Q30="","",Q30/86400)</f>
        <v/>
      </c>
      <c r="R31" s="170" t="str">
        <f>Q31</f>
        <v/>
      </c>
      <c r="S31" s="93"/>
      <c r="T31" s="86" t="str">
        <f>IF(T30="","",T30*50)</f>
        <v/>
      </c>
      <c r="U31" s="107"/>
      <c r="V31" s="96"/>
      <c r="W31" s="96"/>
      <c r="X31" s="165"/>
      <c r="Y31" s="166"/>
      <c r="Z31" s="167"/>
      <c r="AA31" s="168"/>
      <c r="AB31" s="169"/>
      <c r="AC31" s="89"/>
      <c r="AD31" s="99"/>
      <c r="AE31" s="101"/>
      <c r="AF31" s="102"/>
      <c r="AG31" s="76"/>
      <c r="AH31" s="76"/>
      <c r="AI31" s="76"/>
    </row>
    <row r="32" spans="1:35" ht="15" customHeight="1" thickBot="1" x14ac:dyDescent="0.35">
      <c r="A32" s="138"/>
      <c r="B32" s="141"/>
      <c r="C32" s="147"/>
      <c r="D32" s="147"/>
      <c r="E32" s="17"/>
      <c r="F32" s="44"/>
      <c r="G32" s="57">
        <f t="shared" si="0"/>
        <v>0</v>
      </c>
      <c r="H32" s="18"/>
      <c r="I32" s="175"/>
      <c r="J32" s="175"/>
      <c r="K32" s="175"/>
      <c r="L32" s="173"/>
      <c r="M32" s="173"/>
      <c r="N32" s="173"/>
      <c r="O32" s="89"/>
      <c r="P32" s="89"/>
      <c r="Q32" s="62"/>
      <c r="R32" s="171"/>
      <c r="S32" s="93"/>
      <c r="T32" s="89"/>
      <c r="U32" s="107"/>
      <c r="V32" s="96"/>
      <c r="W32" s="96"/>
      <c r="X32" s="165"/>
      <c r="Y32" s="166"/>
      <c r="Z32" s="167"/>
      <c r="AA32" s="168"/>
      <c r="AB32" s="169"/>
      <c r="AC32" s="89"/>
      <c r="AD32" s="99"/>
      <c r="AE32" s="101"/>
      <c r="AF32" s="102"/>
      <c r="AG32" s="76"/>
      <c r="AH32" s="76"/>
      <c r="AI32" s="76"/>
    </row>
    <row r="33" spans="1:35" s="9" customFormat="1" ht="15" customHeight="1" thickBot="1" x14ac:dyDescent="0.35">
      <c r="A33" s="138"/>
      <c r="B33" s="141"/>
      <c r="C33" s="147"/>
      <c r="D33" s="159"/>
      <c r="E33" s="19"/>
      <c r="F33" s="45"/>
      <c r="G33" s="57">
        <f t="shared" si="0"/>
        <v>0</v>
      </c>
      <c r="H33" s="20"/>
      <c r="I33" s="153"/>
      <c r="J33" s="153"/>
      <c r="K33" s="153"/>
      <c r="L33" s="132"/>
      <c r="M33" s="132"/>
      <c r="N33" s="132"/>
      <c r="O33" s="87"/>
      <c r="P33" s="87"/>
      <c r="Q33" s="60"/>
      <c r="R33" s="172"/>
      <c r="S33" s="94"/>
      <c r="T33" s="87"/>
      <c r="U33" s="108"/>
      <c r="V33" s="97"/>
      <c r="W33" s="97"/>
      <c r="X33" s="80"/>
      <c r="Y33" s="81"/>
      <c r="Z33" s="84"/>
      <c r="AA33" s="85"/>
      <c r="AB33" s="157"/>
      <c r="AC33" s="87"/>
      <c r="AD33" s="100"/>
      <c r="AE33" s="101"/>
      <c r="AF33" s="103"/>
      <c r="AG33" s="77"/>
      <c r="AH33" s="77"/>
      <c r="AI33" s="77"/>
    </row>
    <row r="34" spans="1:35" ht="14.4" customHeight="1" thickBot="1" x14ac:dyDescent="0.35">
      <c r="A34" s="136" t="str">
        <f>IF(OR(B34="",B34="DISQ",B34="DNF",B34="DNS"),B34,IF(AE34&gt;1,AE34,RANK(B34,$B$9:$B$104,0)))</f>
        <v/>
      </c>
      <c r="B34" s="139" t="str">
        <f t="shared" ref="B34" si="5">IF(AND(F34="",F35="",F36=""),"",IF(I34="","DNS",IF(L34="","DNF",IF(OR(Q35&gt;$Q$8,AF34="DISQ"),"DISQ",T36+U34+V34+W34))))</f>
        <v/>
      </c>
      <c r="C34" s="145"/>
      <c r="D34" s="158"/>
      <c r="E34" s="15"/>
      <c r="F34" s="43"/>
      <c r="G34" s="57">
        <f t="shared" si="0"/>
        <v>0</v>
      </c>
      <c r="H34" s="16"/>
      <c r="I34" s="151"/>
      <c r="J34" s="151"/>
      <c r="K34" s="151"/>
      <c r="L34" s="130"/>
      <c r="M34" s="130"/>
      <c r="N34" s="130"/>
      <c r="O34" s="88">
        <f>+(I34*3600)+(J34*60)+K34</f>
        <v>0</v>
      </c>
      <c r="P34" s="88">
        <f>+(L34*3600)+(M34*60)+N34</f>
        <v>0</v>
      </c>
      <c r="Q34" s="61"/>
      <c r="R34" s="90" t="str">
        <f>IF(Q35="","",IF(Q35&lt;=$Q$8,"УСПЕШНО","Прекорачење времена"))</f>
        <v/>
      </c>
      <c r="S34" s="92" t="str">
        <f>IF(AND(R34="УСПЕШНО",T34="УСПЕШНО"),Q35,"")</f>
        <v/>
      </c>
      <c r="T34" s="5" t="str">
        <f>IF(T36="","",IF(AND(T35=$X$5),"УСПЕШНО",IF(AND(T35&lt;$X$5),"Недостају све КТ")))</f>
        <v/>
      </c>
      <c r="U34" s="106" t="str">
        <f>IF(E34="","",IF(S34="",0,MIN($S$9:$S$104)/S34*100))</f>
        <v/>
      </c>
      <c r="V34" s="95" t="str">
        <f>IF(E34="","",SUM(G34:G38))</f>
        <v/>
      </c>
      <c r="W34" s="95" t="str">
        <f>IF(E34="","",AF34+AG34+AH34+AI34)</f>
        <v/>
      </c>
      <c r="X34" s="26"/>
      <c r="Y34" s="27"/>
      <c r="Z34" s="28"/>
      <c r="AA34" s="27"/>
      <c r="AB34" s="28"/>
      <c r="AC34" s="27"/>
      <c r="AD34" s="98"/>
      <c r="AE34" s="101"/>
      <c r="AF34" s="102">
        <f>IF(X35="",0,X35)</f>
        <v>0</v>
      </c>
      <c r="AG34" s="76">
        <f>IF(Z35="",0,Z35)</f>
        <v>0</v>
      </c>
      <c r="AH34" s="76">
        <f>IF(AB35="",0,AB35)</f>
        <v>0</v>
      </c>
      <c r="AI34" s="76">
        <f>IF(AC35="",0,AC35)</f>
        <v>0</v>
      </c>
    </row>
    <row r="35" spans="1:35" ht="15" customHeight="1" thickBot="1" x14ac:dyDescent="0.35">
      <c r="A35" s="137"/>
      <c r="B35" s="140"/>
      <c r="C35" s="146"/>
      <c r="D35" s="146"/>
      <c r="E35" s="17"/>
      <c r="F35" s="44"/>
      <c r="G35" s="57">
        <f t="shared" si="0"/>
        <v>0</v>
      </c>
      <c r="H35" s="18"/>
      <c r="I35" s="152"/>
      <c r="J35" s="152"/>
      <c r="K35" s="152"/>
      <c r="L35" s="131"/>
      <c r="M35" s="131"/>
      <c r="N35" s="131"/>
      <c r="O35" s="89"/>
      <c r="P35" s="89"/>
      <c r="Q35" s="62" t="str">
        <f>IF(OR(O34=0,P34=0),"",P34-O34)</f>
        <v/>
      </c>
      <c r="R35" s="91"/>
      <c r="S35" s="93"/>
      <c r="T35" s="25"/>
      <c r="U35" s="107"/>
      <c r="V35" s="96"/>
      <c r="W35" s="96"/>
      <c r="X35" s="78" t="str">
        <f>IF(AND(X34="",Y34=""),"",IF($Z$5&gt;=(X34+Y34),(X34*5)-(Y34*5),"Погрешан унос података"))</f>
        <v/>
      </c>
      <c r="Y35" s="79"/>
      <c r="Z35" s="82" t="str">
        <f>IF(AND(Z34="",AA34=""),"",IF($AB$5=(Z34+AA34),(Z34*20)-(AA34*5),"Погрешан унос података"))</f>
        <v/>
      </c>
      <c r="AA35" s="83"/>
      <c r="AB35" s="156" t="str">
        <f>IF(AB34="","",IF($AD$5&gt;=AB34,AB34*10,"Погрешан унос"))</f>
        <v/>
      </c>
      <c r="AC35" s="86" t="str">
        <f>IF(AC34="","",AC34*-5)</f>
        <v/>
      </c>
      <c r="AD35" s="99"/>
      <c r="AE35" s="101"/>
      <c r="AF35" s="102"/>
      <c r="AG35" s="76"/>
      <c r="AH35" s="76"/>
      <c r="AI35" s="76"/>
    </row>
    <row r="36" spans="1:35" ht="15" customHeight="1" thickBot="1" x14ac:dyDescent="0.35">
      <c r="A36" s="138"/>
      <c r="B36" s="141"/>
      <c r="C36" s="147"/>
      <c r="D36" s="147"/>
      <c r="E36" s="17"/>
      <c r="F36" s="44"/>
      <c r="G36" s="57">
        <f t="shared" si="0"/>
        <v>0</v>
      </c>
      <c r="H36" s="18"/>
      <c r="I36" s="175"/>
      <c r="J36" s="175"/>
      <c r="K36" s="175"/>
      <c r="L36" s="173"/>
      <c r="M36" s="173"/>
      <c r="N36" s="173"/>
      <c r="O36" s="89"/>
      <c r="P36" s="89"/>
      <c r="Q36" s="73" t="str">
        <f>IF(Q35="","",Q35/86400)</f>
        <v/>
      </c>
      <c r="R36" s="170" t="str">
        <f>Q36</f>
        <v/>
      </c>
      <c r="S36" s="93"/>
      <c r="T36" s="86" t="str">
        <f>IF(T35="","",T35*50)</f>
        <v/>
      </c>
      <c r="U36" s="107"/>
      <c r="V36" s="96"/>
      <c r="W36" s="96"/>
      <c r="X36" s="165"/>
      <c r="Y36" s="166"/>
      <c r="Z36" s="167"/>
      <c r="AA36" s="168"/>
      <c r="AB36" s="169"/>
      <c r="AC36" s="89"/>
      <c r="AD36" s="99"/>
      <c r="AE36" s="101"/>
      <c r="AF36" s="102"/>
      <c r="AG36" s="76"/>
      <c r="AH36" s="76"/>
      <c r="AI36" s="76"/>
    </row>
    <row r="37" spans="1:35" ht="15" customHeight="1" thickBot="1" x14ac:dyDescent="0.35">
      <c r="A37" s="138"/>
      <c r="B37" s="141"/>
      <c r="C37" s="147"/>
      <c r="D37" s="147"/>
      <c r="E37" s="17"/>
      <c r="F37" s="44"/>
      <c r="G37" s="57">
        <f t="shared" si="0"/>
        <v>0</v>
      </c>
      <c r="H37" s="18"/>
      <c r="I37" s="175"/>
      <c r="J37" s="175"/>
      <c r="K37" s="175"/>
      <c r="L37" s="173"/>
      <c r="M37" s="173"/>
      <c r="N37" s="173"/>
      <c r="O37" s="89"/>
      <c r="P37" s="89"/>
      <c r="Q37" s="62"/>
      <c r="R37" s="171"/>
      <c r="S37" s="93"/>
      <c r="T37" s="89"/>
      <c r="U37" s="107"/>
      <c r="V37" s="96"/>
      <c r="W37" s="96"/>
      <c r="X37" s="165"/>
      <c r="Y37" s="166"/>
      <c r="Z37" s="167"/>
      <c r="AA37" s="168"/>
      <c r="AB37" s="169"/>
      <c r="AC37" s="89"/>
      <c r="AD37" s="99"/>
      <c r="AE37" s="101"/>
      <c r="AF37" s="102"/>
      <c r="AG37" s="76"/>
      <c r="AH37" s="76"/>
      <c r="AI37" s="76"/>
    </row>
    <row r="38" spans="1:35" s="9" customFormat="1" ht="15" customHeight="1" thickBot="1" x14ac:dyDescent="0.35">
      <c r="A38" s="138"/>
      <c r="B38" s="141"/>
      <c r="C38" s="147"/>
      <c r="D38" s="159"/>
      <c r="E38" s="19"/>
      <c r="F38" s="45"/>
      <c r="G38" s="57">
        <f t="shared" si="0"/>
        <v>0</v>
      </c>
      <c r="H38" s="20"/>
      <c r="I38" s="153"/>
      <c r="J38" s="153"/>
      <c r="K38" s="153"/>
      <c r="L38" s="132"/>
      <c r="M38" s="132"/>
      <c r="N38" s="132"/>
      <c r="O38" s="87"/>
      <c r="P38" s="87"/>
      <c r="Q38" s="60"/>
      <c r="R38" s="172"/>
      <c r="S38" s="94"/>
      <c r="T38" s="87"/>
      <c r="U38" s="108"/>
      <c r="V38" s="97"/>
      <c r="W38" s="97"/>
      <c r="X38" s="80"/>
      <c r="Y38" s="81"/>
      <c r="Z38" s="84"/>
      <c r="AA38" s="85"/>
      <c r="AB38" s="157"/>
      <c r="AC38" s="87"/>
      <c r="AD38" s="100"/>
      <c r="AE38" s="101"/>
      <c r="AF38" s="103"/>
      <c r="AG38" s="77"/>
      <c r="AH38" s="77"/>
      <c r="AI38" s="77"/>
    </row>
    <row r="39" spans="1:35" ht="14.4" customHeight="1" thickBot="1" x14ac:dyDescent="0.35">
      <c r="A39" s="136" t="str">
        <f>IF(OR(B39="",B39="DISQ",B39="DNF",B39="DNS"),B39,IF(AE39&gt;1,AE39,RANK(B39,$B$9:$B$104,0)))</f>
        <v/>
      </c>
      <c r="B39" s="139" t="str">
        <f t="shared" ref="B39" si="6">IF(AND(F39="",F40="",F41=""),"",IF(I39="","DNS",IF(L39="","DNF",IF(OR(Q40&gt;$Q$8,AF39="DISQ"),"DISQ",T41+U39+V39+W39))))</f>
        <v/>
      </c>
      <c r="C39" s="145"/>
      <c r="D39" s="158"/>
      <c r="E39" s="15"/>
      <c r="F39" s="43"/>
      <c r="G39" s="57">
        <f t="shared" si="0"/>
        <v>0</v>
      </c>
      <c r="H39" s="16"/>
      <c r="I39" s="151"/>
      <c r="J39" s="151"/>
      <c r="K39" s="151"/>
      <c r="L39" s="130"/>
      <c r="M39" s="130"/>
      <c r="N39" s="130"/>
      <c r="O39" s="88">
        <f>+(I39*3600)+(J39*60)+K39</f>
        <v>0</v>
      </c>
      <c r="P39" s="88">
        <f>+(L39*3600)+(M39*60)+N39</f>
        <v>0</v>
      </c>
      <c r="Q39" s="61"/>
      <c r="R39" s="90" t="str">
        <f>IF(Q40="","",IF(Q40&lt;=$Q$8,"УСПЕШНО","Прекорачење времена"))</f>
        <v/>
      </c>
      <c r="S39" s="92" t="str">
        <f>IF(AND(R39="УСПЕШНО",T39="УСПЕШНО"),Q40,"")</f>
        <v/>
      </c>
      <c r="T39" s="5" t="str">
        <f>IF(T41="","",IF(AND(T40=$X$5),"УСПЕШНО",IF(AND(T40&lt;$X$5),"Недостају све КТ")))</f>
        <v/>
      </c>
      <c r="U39" s="106" t="str">
        <f>IF(E39="","",IF(S39="",0,MIN($S$9:$S$104)/S39*100))</f>
        <v/>
      </c>
      <c r="V39" s="95" t="str">
        <f>IF(E39="","",SUM(G39:G43))</f>
        <v/>
      </c>
      <c r="W39" s="95" t="str">
        <f>IF(E39="","",AF39+AG39+AH39+AI39)</f>
        <v/>
      </c>
      <c r="X39" s="26"/>
      <c r="Y39" s="27"/>
      <c r="Z39" s="28"/>
      <c r="AA39" s="27"/>
      <c r="AB39" s="28"/>
      <c r="AC39" s="27"/>
      <c r="AD39" s="98"/>
      <c r="AE39" s="101"/>
      <c r="AF39" s="102">
        <f>IF(X40="",0,X40)</f>
        <v>0</v>
      </c>
      <c r="AG39" s="76">
        <f>IF(Z40="",0,Z40)</f>
        <v>0</v>
      </c>
      <c r="AH39" s="76">
        <f>IF(AB40="",0,AB40)</f>
        <v>0</v>
      </c>
      <c r="AI39" s="76">
        <f>IF(AC40="",0,AC40)</f>
        <v>0</v>
      </c>
    </row>
    <row r="40" spans="1:35" ht="15" customHeight="1" thickBot="1" x14ac:dyDescent="0.35">
      <c r="A40" s="137"/>
      <c r="B40" s="140"/>
      <c r="C40" s="146"/>
      <c r="D40" s="146"/>
      <c r="E40" s="17"/>
      <c r="F40" s="44"/>
      <c r="G40" s="57">
        <f t="shared" si="0"/>
        <v>0</v>
      </c>
      <c r="H40" s="18"/>
      <c r="I40" s="152"/>
      <c r="J40" s="152"/>
      <c r="K40" s="152"/>
      <c r="L40" s="131"/>
      <c r="M40" s="131"/>
      <c r="N40" s="131"/>
      <c r="O40" s="89"/>
      <c r="P40" s="89"/>
      <c r="Q40" s="62" t="str">
        <f>IF(OR(O39=0,P39=0),"",P39-O39)</f>
        <v/>
      </c>
      <c r="R40" s="91"/>
      <c r="S40" s="93"/>
      <c r="T40" s="25"/>
      <c r="U40" s="107"/>
      <c r="V40" s="96"/>
      <c r="W40" s="96"/>
      <c r="X40" s="78" t="str">
        <f>IF(AND(X39="",Y39=""),"",IF($Z$5&gt;=(X39+Y39),(X39*5)-(Y39*5),"Погрешан унос података"))</f>
        <v/>
      </c>
      <c r="Y40" s="79"/>
      <c r="Z40" s="82" t="str">
        <f>IF(AND(Z39="",AA39=""),"",IF($AB$5=(Z39+AA39),(Z39*20)-(AA39*5),"Погрешан унос података"))</f>
        <v/>
      </c>
      <c r="AA40" s="83"/>
      <c r="AB40" s="156" t="str">
        <f>IF(AB39="","",IF($AD$5&gt;=AB39,AB39*10,"Погрешан унос"))</f>
        <v/>
      </c>
      <c r="AC40" s="86" t="str">
        <f>IF(AC39="","",AC39*-5)</f>
        <v/>
      </c>
      <c r="AD40" s="99"/>
      <c r="AE40" s="101"/>
      <c r="AF40" s="102"/>
      <c r="AG40" s="76"/>
      <c r="AH40" s="76"/>
      <c r="AI40" s="76"/>
    </row>
    <row r="41" spans="1:35" ht="15" customHeight="1" thickBot="1" x14ac:dyDescent="0.35">
      <c r="A41" s="138"/>
      <c r="B41" s="141"/>
      <c r="C41" s="147"/>
      <c r="D41" s="147"/>
      <c r="E41" s="17"/>
      <c r="F41" s="44"/>
      <c r="G41" s="57">
        <f t="shared" si="0"/>
        <v>0</v>
      </c>
      <c r="H41" s="18"/>
      <c r="I41" s="175"/>
      <c r="J41" s="175"/>
      <c r="K41" s="175"/>
      <c r="L41" s="173"/>
      <c r="M41" s="173"/>
      <c r="N41" s="173"/>
      <c r="O41" s="89"/>
      <c r="P41" s="89"/>
      <c r="Q41" s="73" t="str">
        <f>IF(Q40="","",Q40/86400)</f>
        <v/>
      </c>
      <c r="R41" s="170" t="str">
        <f>Q41</f>
        <v/>
      </c>
      <c r="S41" s="93"/>
      <c r="T41" s="86" t="str">
        <f>IF(T40="","",T40*50)</f>
        <v/>
      </c>
      <c r="U41" s="107"/>
      <c r="V41" s="96"/>
      <c r="W41" s="96"/>
      <c r="X41" s="165"/>
      <c r="Y41" s="166"/>
      <c r="Z41" s="167"/>
      <c r="AA41" s="168"/>
      <c r="AB41" s="169"/>
      <c r="AC41" s="89"/>
      <c r="AD41" s="99"/>
      <c r="AE41" s="101"/>
      <c r="AF41" s="102"/>
      <c r="AG41" s="76"/>
      <c r="AH41" s="76"/>
      <c r="AI41" s="76"/>
    </row>
    <row r="42" spans="1:35" ht="15" customHeight="1" thickBot="1" x14ac:dyDescent="0.35">
      <c r="A42" s="138"/>
      <c r="B42" s="141"/>
      <c r="C42" s="147"/>
      <c r="D42" s="147"/>
      <c r="E42" s="17"/>
      <c r="F42" s="44"/>
      <c r="G42" s="57">
        <f t="shared" si="0"/>
        <v>0</v>
      </c>
      <c r="H42" s="18"/>
      <c r="I42" s="175"/>
      <c r="J42" s="175"/>
      <c r="K42" s="175"/>
      <c r="L42" s="173"/>
      <c r="M42" s="173"/>
      <c r="N42" s="173"/>
      <c r="O42" s="89"/>
      <c r="P42" s="89"/>
      <c r="Q42" s="62"/>
      <c r="R42" s="171"/>
      <c r="S42" s="93"/>
      <c r="T42" s="89"/>
      <c r="U42" s="107"/>
      <c r="V42" s="96"/>
      <c r="W42" s="96"/>
      <c r="X42" s="165"/>
      <c r="Y42" s="166"/>
      <c r="Z42" s="167"/>
      <c r="AA42" s="168"/>
      <c r="AB42" s="169"/>
      <c r="AC42" s="89"/>
      <c r="AD42" s="99"/>
      <c r="AE42" s="101"/>
      <c r="AF42" s="102"/>
      <c r="AG42" s="76"/>
      <c r="AH42" s="76"/>
      <c r="AI42" s="76"/>
    </row>
    <row r="43" spans="1:35" s="9" customFormat="1" ht="15" customHeight="1" thickBot="1" x14ac:dyDescent="0.35">
      <c r="A43" s="138"/>
      <c r="B43" s="141"/>
      <c r="C43" s="147"/>
      <c r="D43" s="159"/>
      <c r="E43" s="19"/>
      <c r="F43" s="45"/>
      <c r="G43" s="57">
        <f t="shared" si="0"/>
        <v>0</v>
      </c>
      <c r="H43" s="20"/>
      <c r="I43" s="153"/>
      <c r="J43" s="153"/>
      <c r="K43" s="153"/>
      <c r="L43" s="132"/>
      <c r="M43" s="132"/>
      <c r="N43" s="132"/>
      <c r="O43" s="87"/>
      <c r="P43" s="87"/>
      <c r="Q43" s="60"/>
      <c r="R43" s="172"/>
      <c r="S43" s="94"/>
      <c r="T43" s="87"/>
      <c r="U43" s="108"/>
      <c r="V43" s="97"/>
      <c r="W43" s="97"/>
      <c r="X43" s="80"/>
      <c r="Y43" s="81"/>
      <c r="Z43" s="84"/>
      <c r="AA43" s="85"/>
      <c r="AB43" s="157"/>
      <c r="AC43" s="87"/>
      <c r="AD43" s="100"/>
      <c r="AE43" s="101"/>
      <c r="AF43" s="103"/>
      <c r="AG43" s="77"/>
      <c r="AH43" s="77"/>
      <c r="AI43" s="77"/>
    </row>
    <row r="44" spans="1:35" ht="14.4" customHeight="1" thickBot="1" x14ac:dyDescent="0.35">
      <c r="A44" s="136" t="str">
        <f>IF(OR(B44="",B44="DISQ",B44="DNF",B44="DNS"),B44,IF(AE44&gt;1,AE44,RANK(B44,$B$9:$B$104,0)))</f>
        <v/>
      </c>
      <c r="B44" s="139" t="str">
        <f t="shared" ref="B44" si="7">IF(AND(F44="",F45="",F46=""),"",IF(I44="","DNS",IF(L44="","DNF",IF(OR(Q45&gt;$Q$8,AF44="DISQ"),"DISQ",T46+U44+V44+W44))))</f>
        <v/>
      </c>
      <c r="C44" s="145"/>
      <c r="D44" s="158"/>
      <c r="E44" s="15"/>
      <c r="F44" s="43"/>
      <c r="G44" s="57">
        <f t="shared" si="0"/>
        <v>0</v>
      </c>
      <c r="H44" s="16"/>
      <c r="I44" s="151"/>
      <c r="J44" s="151"/>
      <c r="K44" s="151"/>
      <c r="L44" s="130"/>
      <c r="M44" s="130"/>
      <c r="N44" s="130"/>
      <c r="O44" s="88">
        <f>+(I44*3600)+(J44*60)+K44</f>
        <v>0</v>
      </c>
      <c r="P44" s="88">
        <f>+(L44*3600)+(M44*60)+N44</f>
        <v>0</v>
      </c>
      <c r="Q44" s="61"/>
      <c r="R44" s="90" t="str">
        <f>IF(Q45="","",IF(Q45&lt;=$Q$8,"УСПЕШНО","Прекорачење времена"))</f>
        <v/>
      </c>
      <c r="S44" s="92" t="str">
        <f>IF(AND(R44="УСПЕШНО",T44="УСПЕШНО"),Q45,"")</f>
        <v/>
      </c>
      <c r="T44" s="5" t="str">
        <f>IF(T46="","",IF(AND(T45=$X$5),"УСПЕШНО",IF(AND(T45&lt;$X$5),"Недостају све КТ")))</f>
        <v/>
      </c>
      <c r="U44" s="106" t="str">
        <f>IF(E44="","",IF(S44="",0,MIN($S$9:$S$104)/S44*100))</f>
        <v/>
      </c>
      <c r="V44" s="95" t="str">
        <f>IF(E44="","",SUM(G44:G48))</f>
        <v/>
      </c>
      <c r="W44" s="95" t="str">
        <f>IF(E44="","",AF44+AG44+AH44+AI44)</f>
        <v/>
      </c>
      <c r="X44" s="26"/>
      <c r="Y44" s="27"/>
      <c r="Z44" s="28"/>
      <c r="AA44" s="27"/>
      <c r="AB44" s="28"/>
      <c r="AC44" s="27"/>
      <c r="AD44" s="98"/>
      <c r="AE44" s="101"/>
      <c r="AF44" s="102">
        <f>IF(X45="",0,X45)</f>
        <v>0</v>
      </c>
      <c r="AG44" s="76">
        <f>IF(Z45="",0,Z45)</f>
        <v>0</v>
      </c>
      <c r="AH44" s="76">
        <f>IF(AB45="",0,AB45)</f>
        <v>0</v>
      </c>
      <c r="AI44" s="76">
        <f>IF(AC45="",0,AC45)</f>
        <v>0</v>
      </c>
    </row>
    <row r="45" spans="1:35" ht="15" customHeight="1" thickBot="1" x14ac:dyDescent="0.35">
      <c r="A45" s="137"/>
      <c r="B45" s="140"/>
      <c r="C45" s="146"/>
      <c r="D45" s="146"/>
      <c r="E45" s="17"/>
      <c r="F45" s="44"/>
      <c r="G45" s="57">
        <f t="shared" si="0"/>
        <v>0</v>
      </c>
      <c r="H45" s="18"/>
      <c r="I45" s="152"/>
      <c r="J45" s="152"/>
      <c r="K45" s="152"/>
      <c r="L45" s="131"/>
      <c r="M45" s="131"/>
      <c r="N45" s="131"/>
      <c r="O45" s="89"/>
      <c r="P45" s="89"/>
      <c r="Q45" s="62" t="str">
        <f>IF(OR(O44=0,P44=0),"",P44-O44)</f>
        <v/>
      </c>
      <c r="R45" s="91"/>
      <c r="S45" s="93"/>
      <c r="T45" s="25"/>
      <c r="U45" s="107"/>
      <c r="V45" s="96"/>
      <c r="W45" s="96"/>
      <c r="X45" s="78" t="str">
        <f>IF(AND(X44="",Y44=""),"",IF($Z$5&gt;=(X44+Y44),(X44*5)-(Y44*5),"Погрешан унос података"))</f>
        <v/>
      </c>
      <c r="Y45" s="79"/>
      <c r="Z45" s="82" t="str">
        <f>IF(AND(Z44="",AA44=""),"",IF($AB$5=(Z44+AA44),(Z44*20)-(AA44*5),"Погрешан унос података"))</f>
        <v/>
      </c>
      <c r="AA45" s="83"/>
      <c r="AB45" s="156" t="str">
        <f>IF(AB44="","",IF($AD$5&gt;=AB44,AB44*10,"Погрешан унос"))</f>
        <v/>
      </c>
      <c r="AC45" s="86" t="str">
        <f>IF(AC44="","",AC44*-5)</f>
        <v/>
      </c>
      <c r="AD45" s="99"/>
      <c r="AE45" s="101"/>
      <c r="AF45" s="102"/>
      <c r="AG45" s="76"/>
      <c r="AH45" s="76"/>
      <c r="AI45" s="76"/>
    </row>
    <row r="46" spans="1:35" ht="15" customHeight="1" thickBot="1" x14ac:dyDescent="0.35">
      <c r="A46" s="138"/>
      <c r="B46" s="141"/>
      <c r="C46" s="147"/>
      <c r="D46" s="147"/>
      <c r="E46" s="17"/>
      <c r="F46" s="44"/>
      <c r="G46" s="57">
        <f t="shared" si="0"/>
        <v>0</v>
      </c>
      <c r="H46" s="18"/>
      <c r="I46" s="175"/>
      <c r="J46" s="175"/>
      <c r="K46" s="175"/>
      <c r="L46" s="173"/>
      <c r="M46" s="173"/>
      <c r="N46" s="173"/>
      <c r="O46" s="89"/>
      <c r="P46" s="89"/>
      <c r="Q46" s="73" t="str">
        <f>IF(Q45="","",Q45/86400)</f>
        <v/>
      </c>
      <c r="R46" s="170" t="str">
        <f>Q46</f>
        <v/>
      </c>
      <c r="S46" s="93"/>
      <c r="T46" s="86" t="str">
        <f>IF(T45="","",T45*50)</f>
        <v/>
      </c>
      <c r="U46" s="107"/>
      <c r="V46" s="96"/>
      <c r="W46" s="96"/>
      <c r="X46" s="165"/>
      <c r="Y46" s="166"/>
      <c r="Z46" s="167"/>
      <c r="AA46" s="168"/>
      <c r="AB46" s="169"/>
      <c r="AC46" s="89"/>
      <c r="AD46" s="99"/>
      <c r="AE46" s="101"/>
      <c r="AF46" s="102"/>
      <c r="AG46" s="76"/>
      <c r="AH46" s="76"/>
      <c r="AI46" s="76"/>
    </row>
    <row r="47" spans="1:35" ht="15" customHeight="1" thickBot="1" x14ac:dyDescent="0.35">
      <c r="A47" s="138"/>
      <c r="B47" s="141"/>
      <c r="C47" s="147"/>
      <c r="D47" s="147"/>
      <c r="E47" s="17"/>
      <c r="F47" s="44"/>
      <c r="G47" s="57">
        <f t="shared" si="0"/>
        <v>0</v>
      </c>
      <c r="H47" s="18"/>
      <c r="I47" s="175"/>
      <c r="J47" s="175"/>
      <c r="K47" s="175"/>
      <c r="L47" s="173"/>
      <c r="M47" s="173"/>
      <c r="N47" s="173"/>
      <c r="O47" s="89"/>
      <c r="P47" s="89"/>
      <c r="Q47" s="62"/>
      <c r="R47" s="171"/>
      <c r="S47" s="93"/>
      <c r="T47" s="89"/>
      <c r="U47" s="107"/>
      <c r="V47" s="96"/>
      <c r="W47" s="96"/>
      <c r="X47" s="165"/>
      <c r="Y47" s="166"/>
      <c r="Z47" s="167"/>
      <c r="AA47" s="168"/>
      <c r="AB47" s="169"/>
      <c r="AC47" s="89"/>
      <c r="AD47" s="99"/>
      <c r="AE47" s="101"/>
      <c r="AF47" s="102"/>
      <c r="AG47" s="76"/>
      <c r="AH47" s="76"/>
      <c r="AI47" s="76"/>
    </row>
    <row r="48" spans="1:35" s="9" customFormat="1" ht="15" customHeight="1" thickBot="1" x14ac:dyDescent="0.35">
      <c r="A48" s="138"/>
      <c r="B48" s="141"/>
      <c r="C48" s="147"/>
      <c r="D48" s="159"/>
      <c r="E48" s="19"/>
      <c r="F48" s="45"/>
      <c r="G48" s="57">
        <f t="shared" si="0"/>
        <v>0</v>
      </c>
      <c r="H48" s="20"/>
      <c r="I48" s="153"/>
      <c r="J48" s="153"/>
      <c r="K48" s="153"/>
      <c r="L48" s="132"/>
      <c r="M48" s="132"/>
      <c r="N48" s="132"/>
      <c r="O48" s="87"/>
      <c r="P48" s="87"/>
      <c r="Q48" s="60"/>
      <c r="R48" s="172"/>
      <c r="S48" s="94"/>
      <c r="T48" s="87"/>
      <c r="U48" s="108"/>
      <c r="V48" s="97"/>
      <c r="W48" s="97"/>
      <c r="X48" s="80"/>
      <c r="Y48" s="81"/>
      <c r="Z48" s="84"/>
      <c r="AA48" s="85"/>
      <c r="AB48" s="157"/>
      <c r="AC48" s="87"/>
      <c r="AD48" s="100"/>
      <c r="AE48" s="101"/>
      <c r="AF48" s="103"/>
      <c r="AG48" s="77"/>
      <c r="AH48" s="77"/>
      <c r="AI48" s="77"/>
    </row>
    <row r="49" spans="1:35" ht="14.4" customHeight="1" thickBot="1" x14ac:dyDescent="0.35">
      <c r="A49" s="136" t="str">
        <f>IF(OR(B49="",B49="DISQ",B49="DNF",B49="DNS"),B49,IF(AE49&gt;1,AE49,RANK(B49,$B$9:$B$104,0)))</f>
        <v/>
      </c>
      <c r="B49" s="139" t="str">
        <f t="shared" ref="B49" si="8">IF(AND(F49="",F50="",F51=""),"",IF(I49="","DNS",IF(L49="","DNF",IF(OR(Q50&gt;$Q$8,AF49="DISQ"),"DISQ",T51+U49+V49+W49))))</f>
        <v/>
      </c>
      <c r="C49" s="145"/>
      <c r="D49" s="158"/>
      <c r="E49" s="15"/>
      <c r="F49" s="43"/>
      <c r="G49" s="57">
        <f t="shared" si="0"/>
        <v>0</v>
      </c>
      <c r="H49" s="16"/>
      <c r="I49" s="151"/>
      <c r="J49" s="151"/>
      <c r="K49" s="151"/>
      <c r="L49" s="130"/>
      <c r="M49" s="130"/>
      <c r="N49" s="130"/>
      <c r="O49" s="88">
        <f t="shared" ref="O49" si="9">+(I49*3600)+(J49*60)+K49</f>
        <v>0</v>
      </c>
      <c r="P49" s="88">
        <f t="shared" ref="P49" si="10">+(L49*3600)+(M49*60)+N49</f>
        <v>0</v>
      </c>
      <c r="Q49" s="61"/>
      <c r="R49" s="90" t="str">
        <f t="shared" ref="R49" si="11">IF(Q50="","",IF(Q50&lt;=$Q$8,"УСПЕШНО","Прекорачење времена"))</f>
        <v/>
      </c>
      <c r="S49" s="92" t="str">
        <f t="shared" ref="S49" si="12">IF(AND(R49="УСПЕШНО",T49="УСПЕШНО"),Q50,"")</f>
        <v/>
      </c>
      <c r="T49" s="5" t="str">
        <f>IF(T51="","",IF(AND(T50=$X$5),"УСПЕШНО",IF(AND(T50&lt;$X$5),"Недостају све КТ")))</f>
        <v/>
      </c>
      <c r="U49" s="106" t="str">
        <f>IF(E49="","",IF(S49="",0,MIN($S$9:$S$104)/S49*100))</f>
        <v/>
      </c>
      <c r="V49" s="95" t="str">
        <f>IF(E49="","",SUM(G49:G53))</f>
        <v/>
      </c>
      <c r="W49" s="95" t="str">
        <f>IF(E49="","",AF49+AG49+AH49+AI49)</f>
        <v/>
      </c>
      <c r="X49" s="26"/>
      <c r="Y49" s="27"/>
      <c r="Z49" s="28"/>
      <c r="AA49" s="27"/>
      <c r="AB49" s="28"/>
      <c r="AC49" s="27"/>
      <c r="AD49" s="98"/>
      <c r="AE49" s="101"/>
      <c r="AF49" s="102">
        <f>IF(X50="",0,X50)</f>
        <v>0</v>
      </c>
      <c r="AG49" s="76">
        <f>IF(Z50="",0,Z50)</f>
        <v>0</v>
      </c>
      <c r="AH49" s="76">
        <f>IF(AB50="",0,AB50)</f>
        <v>0</v>
      </c>
      <c r="AI49" s="76">
        <f>IF(AC50="",0,AC50)</f>
        <v>0</v>
      </c>
    </row>
    <row r="50" spans="1:35" ht="15" customHeight="1" thickBot="1" x14ac:dyDescent="0.35">
      <c r="A50" s="137"/>
      <c r="B50" s="140"/>
      <c r="C50" s="146"/>
      <c r="D50" s="146"/>
      <c r="E50" s="17"/>
      <c r="F50" s="44"/>
      <c r="G50" s="57">
        <f t="shared" si="0"/>
        <v>0</v>
      </c>
      <c r="H50" s="18"/>
      <c r="I50" s="152"/>
      <c r="J50" s="152"/>
      <c r="K50" s="152"/>
      <c r="L50" s="131"/>
      <c r="M50" s="131"/>
      <c r="N50" s="131"/>
      <c r="O50" s="89"/>
      <c r="P50" s="89"/>
      <c r="Q50" s="62" t="str">
        <f t="shared" ref="Q50" si="13">IF(OR(O49=0,P49=0),"",P49-O49)</f>
        <v/>
      </c>
      <c r="R50" s="91"/>
      <c r="S50" s="93"/>
      <c r="T50" s="25"/>
      <c r="U50" s="107"/>
      <c r="V50" s="96"/>
      <c r="W50" s="96"/>
      <c r="X50" s="78" t="str">
        <f>IF(AND(X49="",Y49=""),"",IF($Z$5&gt;=(X49+Y49),(X49*5)-(Y49*5),"Погрешан унос података"))</f>
        <v/>
      </c>
      <c r="Y50" s="79"/>
      <c r="Z50" s="82" t="str">
        <f>IF(AND(Z49="",AA49=""),"",IF($AB$5=(Z49+AA49),(Z49*20)-(AA49*5),"Погрешан унос података"))</f>
        <v/>
      </c>
      <c r="AA50" s="83"/>
      <c r="AB50" s="156" t="str">
        <f>IF(AB49="","",IF($AD$5&gt;=AB49,AB49*10,"Погрешан унос"))</f>
        <v/>
      </c>
      <c r="AC50" s="86" t="str">
        <f>IF(AC49="","",AC49*-5)</f>
        <v/>
      </c>
      <c r="AD50" s="99"/>
      <c r="AE50" s="101"/>
      <c r="AF50" s="102"/>
      <c r="AG50" s="76"/>
      <c r="AH50" s="76"/>
      <c r="AI50" s="76"/>
    </row>
    <row r="51" spans="1:35" ht="15" customHeight="1" thickBot="1" x14ac:dyDescent="0.35">
      <c r="A51" s="138"/>
      <c r="B51" s="141"/>
      <c r="C51" s="147"/>
      <c r="D51" s="147"/>
      <c r="E51" s="17"/>
      <c r="F51" s="44"/>
      <c r="G51" s="57">
        <f t="shared" si="0"/>
        <v>0</v>
      </c>
      <c r="H51" s="18"/>
      <c r="I51" s="175"/>
      <c r="J51" s="175"/>
      <c r="K51" s="175"/>
      <c r="L51" s="173"/>
      <c r="M51" s="173"/>
      <c r="N51" s="173"/>
      <c r="O51" s="89"/>
      <c r="P51" s="89"/>
      <c r="Q51" s="73" t="str">
        <f t="shared" ref="Q51" si="14">IF(Q50="","",Q50/86400)</f>
        <v/>
      </c>
      <c r="R51" s="170" t="str">
        <f t="shared" ref="R51" si="15">Q51</f>
        <v/>
      </c>
      <c r="S51" s="93"/>
      <c r="T51" s="86" t="str">
        <f>IF(T50="","",T50*50)</f>
        <v/>
      </c>
      <c r="U51" s="107"/>
      <c r="V51" s="96"/>
      <c r="W51" s="96"/>
      <c r="X51" s="165"/>
      <c r="Y51" s="166"/>
      <c r="Z51" s="167"/>
      <c r="AA51" s="168"/>
      <c r="AB51" s="169"/>
      <c r="AC51" s="89"/>
      <c r="AD51" s="99"/>
      <c r="AE51" s="101"/>
      <c r="AF51" s="102"/>
      <c r="AG51" s="76"/>
      <c r="AH51" s="76"/>
      <c r="AI51" s="76"/>
    </row>
    <row r="52" spans="1:35" ht="15" customHeight="1" thickBot="1" x14ac:dyDescent="0.35">
      <c r="A52" s="138"/>
      <c r="B52" s="141"/>
      <c r="C52" s="147"/>
      <c r="D52" s="147"/>
      <c r="E52" s="17"/>
      <c r="F52" s="44"/>
      <c r="G52" s="57">
        <f t="shared" si="0"/>
        <v>0</v>
      </c>
      <c r="H52" s="18"/>
      <c r="I52" s="175"/>
      <c r="J52" s="175"/>
      <c r="K52" s="175"/>
      <c r="L52" s="173"/>
      <c r="M52" s="173"/>
      <c r="N52" s="173"/>
      <c r="O52" s="89"/>
      <c r="P52" s="89"/>
      <c r="Q52" s="62"/>
      <c r="R52" s="171"/>
      <c r="S52" s="93"/>
      <c r="T52" s="89"/>
      <c r="U52" s="107"/>
      <c r="V52" s="96"/>
      <c r="W52" s="96"/>
      <c r="X52" s="165"/>
      <c r="Y52" s="166"/>
      <c r="Z52" s="167"/>
      <c r="AA52" s="168"/>
      <c r="AB52" s="169"/>
      <c r="AC52" s="89"/>
      <c r="AD52" s="99"/>
      <c r="AE52" s="101"/>
      <c r="AF52" s="102"/>
      <c r="AG52" s="76"/>
      <c r="AH52" s="76"/>
      <c r="AI52" s="76"/>
    </row>
    <row r="53" spans="1:35" s="9" customFormat="1" ht="15" customHeight="1" thickBot="1" x14ac:dyDescent="0.35">
      <c r="A53" s="138"/>
      <c r="B53" s="141"/>
      <c r="C53" s="147"/>
      <c r="D53" s="159"/>
      <c r="E53" s="19"/>
      <c r="F53" s="45"/>
      <c r="G53" s="57">
        <f t="shared" si="0"/>
        <v>0</v>
      </c>
      <c r="H53" s="20"/>
      <c r="I53" s="153"/>
      <c r="J53" s="153"/>
      <c r="K53" s="153"/>
      <c r="L53" s="132"/>
      <c r="M53" s="132"/>
      <c r="N53" s="132"/>
      <c r="O53" s="87"/>
      <c r="P53" s="87"/>
      <c r="Q53" s="60"/>
      <c r="R53" s="172"/>
      <c r="S53" s="94"/>
      <c r="T53" s="87"/>
      <c r="U53" s="108"/>
      <c r="V53" s="97"/>
      <c r="W53" s="97"/>
      <c r="X53" s="80"/>
      <c r="Y53" s="81"/>
      <c r="Z53" s="84"/>
      <c r="AA53" s="85"/>
      <c r="AB53" s="157"/>
      <c r="AC53" s="87"/>
      <c r="AD53" s="100"/>
      <c r="AE53" s="101"/>
      <c r="AF53" s="103"/>
      <c r="AG53" s="77"/>
      <c r="AH53" s="77"/>
      <c r="AI53" s="77"/>
    </row>
    <row r="54" spans="1:35" ht="14.4" customHeight="1" thickBot="1" x14ac:dyDescent="0.35">
      <c r="A54" s="136" t="str">
        <f>IF(OR(B54="",B54="DISQ",B54="DNF",B54="DNS"),B54,IF(AE54&gt;1,AE54,RANK(B54,$B$9:$B$104,0)))</f>
        <v/>
      </c>
      <c r="B54" s="139" t="str">
        <f t="shared" ref="B54" si="16">IF(AND(F54="",F55="",F56=""),"",IF(I54="","DNS",IF(L54="","DNF",IF(OR(Q55&gt;$Q$8,AF54="DISQ"),"DISQ",T56+U54+V54+W54))))</f>
        <v/>
      </c>
      <c r="C54" s="145"/>
      <c r="D54" s="158"/>
      <c r="E54" s="15"/>
      <c r="F54" s="43"/>
      <c r="G54" s="57">
        <f t="shared" si="0"/>
        <v>0</v>
      </c>
      <c r="H54" s="16"/>
      <c r="I54" s="151"/>
      <c r="J54" s="151"/>
      <c r="K54" s="151"/>
      <c r="L54" s="130"/>
      <c r="M54" s="130"/>
      <c r="N54" s="130"/>
      <c r="O54" s="88">
        <f t="shared" ref="O54" si="17">+(I54*3600)+(J54*60)+K54</f>
        <v>0</v>
      </c>
      <c r="P54" s="88">
        <f t="shared" ref="P54" si="18">+(L54*3600)+(M54*60)+N54</f>
        <v>0</v>
      </c>
      <c r="Q54" s="61"/>
      <c r="R54" s="90" t="str">
        <f t="shared" ref="R54" si="19">IF(Q55="","",IF(Q55&lt;=$Q$8,"УСПЕШНО","Прекорачење времена"))</f>
        <v/>
      </c>
      <c r="S54" s="92" t="str">
        <f t="shared" ref="S54" si="20">IF(AND(R54="УСПЕШНО",T54="УСПЕШНО"),Q55,"")</f>
        <v/>
      </c>
      <c r="T54" s="5" t="str">
        <f>IF(T56="","",IF(AND(T55=$X$5),"УСПЕШНО",IF(AND(T55&lt;$X$5),"Недостају све КТ")))</f>
        <v/>
      </c>
      <c r="U54" s="106" t="str">
        <f>IF(E54="","",IF(S54="",0,MIN($S$9:$S$104)/S54*100))</f>
        <v/>
      </c>
      <c r="V54" s="95" t="str">
        <f>IF(E54="","",SUM(G54:G58))</f>
        <v/>
      </c>
      <c r="W54" s="95" t="str">
        <f>IF(E54="","",AF54+AG54+AH54+AI54)</f>
        <v/>
      </c>
      <c r="X54" s="26"/>
      <c r="Y54" s="27"/>
      <c r="Z54" s="28"/>
      <c r="AA54" s="27"/>
      <c r="AB54" s="28"/>
      <c r="AC54" s="27"/>
      <c r="AD54" s="98"/>
      <c r="AE54" s="101"/>
      <c r="AF54" s="102">
        <f>IF(X55="",0,X55)</f>
        <v>0</v>
      </c>
      <c r="AG54" s="76">
        <f>IF(Z55="",0,Z55)</f>
        <v>0</v>
      </c>
      <c r="AH54" s="76">
        <f>IF(AB55="",0,AB55)</f>
        <v>0</v>
      </c>
      <c r="AI54" s="76">
        <f>IF(AC55="",0,AC55)</f>
        <v>0</v>
      </c>
    </row>
    <row r="55" spans="1:35" ht="15" customHeight="1" thickBot="1" x14ac:dyDescent="0.35">
      <c r="A55" s="137"/>
      <c r="B55" s="140"/>
      <c r="C55" s="146"/>
      <c r="D55" s="146"/>
      <c r="E55" s="17"/>
      <c r="F55" s="44"/>
      <c r="G55" s="57">
        <f t="shared" si="0"/>
        <v>0</v>
      </c>
      <c r="H55" s="18"/>
      <c r="I55" s="152"/>
      <c r="J55" s="152"/>
      <c r="K55" s="152"/>
      <c r="L55" s="131"/>
      <c r="M55" s="131"/>
      <c r="N55" s="131"/>
      <c r="O55" s="89"/>
      <c r="P55" s="89"/>
      <c r="Q55" s="62" t="str">
        <f t="shared" ref="Q55" si="21">IF(OR(O54=0,P54=0),"",P54-O54)</f>
        <v/>
      </c>
      <c r="R55" s="91"/>
      <c r="S55" s="93"/>
      <c r="T55" s="25"/>
      <c r="U55" s="107"/>
      <c r="V55" s="96"/>
      <c r="W55" s="96"/>
      <c r="X55" s="78" t="str">
        <f>IF(AND(X54="",Y54=""),"",IF($Z$5&gt;=(X54+Y54),(X54*5)-(Y54*5),"Погрешан унос података"))</f>
        <v/>
      </c>
      <c r="Y55" s="79"/>
      <c r="Z55" s="82" t="str">
        <f>IF(AND(Z54="",AA54=""),"",IF($AB$5=(Z54+AA54),(Z54*20)-(AA54*5),"Погрешан унос података"))</f>
        <v/>
      </c>
      <c r="AA55" s="83"/>
      <c r="AB55" s="156" t="str">
        <f>IF(AB54="","",IF($AD$5&gt;=AB54,AB54*10,"Погрешан унос"))</f>
        <v/>
      </c>
      <c r="AC55" s="86" t="str">
        <f>IF(AC54="","",AC54*-5)</f>
        <v/>
      </c>
      <c r="AD55" s="99"/>
      <c r="AE55" s="101"/>
      <c r="AF55" s="102"/>
      <c r="AG55" s="76"/>
      <c r="AH55" s="76"/>
      <c r="AI55" s="76"/>
    </row>
    <row r="56" spans="1:35" ht="15" customHeight="1" thickBot="1" x14ac:dyDescent="0.35">
      <c r="A56" s="138"/>
      <c r="B56" s="141"/>
      <c r="C56" s="147"/>
      <c r="D56" s="147"/>
      <c r="E56" s="17"/>
      <c r="F56" s="44"/>
      <c r="G56" s="57">
        <f t="shared" si="0"/>
        <v>0</v>
      </c>
      <c r="H56" s="18"/>
      <c r="I56" s="175"/>
      <c r="J56" s="175"/>
      <c r="K56" s="175"/>
      <c r="L56" s="173"/>
      <c r="M56" s="173"/>
      <c r="N56" s="173"/>
      <c r="O56" s="89"/>
      <c r="P56" s="89"/>
      <c r="Q56" s="73" t="str">
        <f t="shared" ref="Q56" si="22">IF(Q55="","",Q55/86400)</f>
        <v/>
      </c>
      <c r="R56" s="170" t="str">
        <f t="shared" ref="R56" si="23">Q56</f>
        <v/>
      </c>
      <c r="S56" s="93"/>
      <c r="T56" s="86" t="str">
        <f>IF(T55="","",T55*50)</f>
        <v/>
      </c>
      <c r="U56" s="107"/>
      <c r="V56" s="96"/>
      <c r="W56" s="96"/>
      <c r="X56" s="165"/>
      <c r="Y56" s="166"/>
      <c r="Z56" s="167"/>
      <c r="AA56" s="168"/>
      <c r="AB56" s="169"/>
      <c r="AC56" s="89"/>
      <c r="AD56" s="99"/>
      <c r="AE56" s="101"/>
      <c r="AF56" s="102"/>
      <c r="AG56" s="76"/>
      <c r="AH56" s="76"/>
      <c r="AI56" s="76"/>
    </row>
    <row r="57" spans="1:35" ht="15" customHeight="1" thickBot="1" x14ac:dyDescent="0.35">
      <c r="A57" s="138"/>
      <c r="B57" s="141"/>
      <c r="C57" s="147"/>
      <c r="D57" s="147"/>
      <c r="E57" s="17"/>
      <c r="F57" s="44"/>
      <c r="G57" s="57">
        <f t="shared" si="0"/>
        <v>0</v>
      </c>
      <c r="H57" s="18"/>
      <c r="I57" s="175"/>
      <c r="J57" s="175"/>
      <c r="K57" s="175"/>
      <c r="L57" s="173"/>
      <c r="M57" s="173"/>
      <c r="N57" s="173"/>
      <c r="O57" s="89"/>
      <c r="P57" s="89"/>
      <c r="Q57" s="62"/>
      <c r="R57" s="171"/>
      <c r="S57" s="93"/>
      <c r="T57" s="89"/>
      <c r="U57" s="107"/>
      <c r="V57" s="96"/>
      <c r="W57" s="96"/>
      <c r="X57" s="165"/>
      <c r="Y57" s="166"/>
      <c r="Z57" s="167"/>
      <c r="AA57" s="168"/>
      <c r="AB57" s="169"/>
      <c r="AC57" s="89"/>
      <c r="AD57" s="99"/>
      <c r="AE57" s="101"/>
      <c r="AF57" s="102"/>
      <c r="AG57" s="76"/>
      <c r="AH57" s="76"/>
      <c r="AI57" s="76"/>
    </row>
    <row r="58" spans="1:35" s="9" customFormat="1" ht="15" customHeight="1" thickBot="1" x14ac:dyDescent="0.35">
      <c r="A58" s="138"/>
      <c r="B58" s="141"/>
      <c r="C58" s="147"/>
      <c r="D58" s="159"/>
      <c r="E58" s="19"/>
      <c r="F58" s="45"/>
      <c r="G58" s="57">
        <f t="shared" si="0"/>
        <v>0</v>
      </c>
      <c r="H58" s="20"/>
      <c r="I58" s="153"/>
      <c r="J58" s="153"/>
      <c r="K58" s="153"/>
      <c r="L58" s="132"/>
      <c r="M58" s="132"/>
      <c r="N58" s="132"/>
      <c r="O58" s="87"/>
      <c r="P58" s="87"/>
      <c r="Q58" s="60"/>
      <c r="R58" s="172"/>
      <c r="S58" s="94"/>
      <c r="T58" s="87"/>
      <c r="U58" s="108"/>
      <c r="V58" s="97"/>
      <c r="W58" s="97"/>
      <c r="X58" s="80"/>
      <c r="Y58" s="81"/>
      <c r="Z58" s="84"/>
      <c r="AA58" s="85"/>
      <c r="AB58" s="157"/>
      <c r="AC58" s="87"/>
      <c r="AD58" s="100"/>
      <c r="AE58" s="101"/>
      <c r="AF58" s="103"/>
      <c r="AG58" s="77"/>
      <c r="AH58" s="77"/>
      <c r="AI58" s="77"/>
    </row>
    <row r="59" spans="1:35" ht="14.4" customHeight="1" thickBot="1" x14ac:dyDescent="0.35">
      <c r="A59" s="136" t="str">
        <f>IF(OR(B59="",B59="DISQ",B59="DNF",B59="DNS"),B59,IF(AE59&gt;1,AE59,RANK(B59,$B$9:$B$104,0)))</f>
        <v/>
      </c>
      <c r="B59" s="139" t="str">
        <f t="shared" ref="B59" si="24">IF(AND(F59="",F60="",F61=""),"",IF(I59="","DNS",IF(L59="","DNF",IF(OR(Q60&gt;$Q$8,AF59="DISQ"),"DISQ",T61+U59+V59+W59))))</f>
        <v/>
      </c>
      <c r="C59" s="145"/>
      <c r="D59" s="158"/>
      <c r="E59" s="15"/>
      <c r="F59" s="43"/>
      <c r="G59" s="57">
        <f t="shared" si="0"/>
        <v>0</v>
      </c>
      <c r="H59" s="16"/>
      <c r="I59" s="151"/>
      <c r="J59" s="151"/>
      <c r="K59" s="151"/>
      <c r="L59" s="130"/>
      <c r="M59" s="130"/>
      <c r="N59" s="130"/>
      <c r="O59" s="88">
        <f t="shared" ref="O59" si="25">+(I59*3600)+(J59*60)+K59</f>
        <v>0</v>
      </c>
      <c r="P59" s="88">
        <f t="shared" ref="P59" si="26">+(L59*3600)+(M59*60)+N59</f>
        <v>0</v>
      </c>
      <c r="Q59" s="61"/>
      <c r="R59" s="90" t="str">
        <f t="shared" ref="R59" si="27">IF(Q60="","",IF(Q60&lt;=$Q$8,"УСПЕШНО","Прекорачење времена"))</f>
        <v/>
      </c>
      <c r="S59" s="92" t="str">
        <f t="shared" ref="S59" si="28">IF(AND(R59="УСПЕШНО",T59="УСПЕШНО"),Q60,"")</f>
        <v/>
      </c>
      <c r="T59" s="5" t="str">
        <f>IF(T61="","",IF(AND(T60=$X$5),"УСПЕШНО",IF(AND(T60&lt;$X$5),"Недостају све КТ")))</f>
        <v/>
      </c>
      <c r="U59" s="106" t="str">
        <f>IF(E59="","",IF(S59="",0,MIN($S$9:$S$104)/S59*100))</f>
        <v/>
      </c>
      <c r="V59" s="95" t="str">
        <f>IF(E59="","",SUM(G59:G63))</f>
        <v/>
      </c>
      <c r="W59" s="95" t="str">
        <f>IF(E59="","",AF59+AG59+AH59+AI59)</f>
        <v/>
      </c>
      <c r="X59" s="26"/>
      <c r="Y59" s="27"/>
      <c r="Z59" s="28"/>
      <c r="AA59" s="27"/>
      <c r="AB59" s="28"/>
      <c r="AC59" s="27"/>
      <c r="AD59" s="98"/>
      <c r="AE59" s="101"/>
      <c r="AF59" s="102">
        <f>IF(X60="",0,X60)</f>
        <v>0</v>
      </c>
      <c r="AG59" s="76">
        <f>IF(Z60="",0,Z60)</f>
        <v>0</v>
      </c>
      <c r="AH59" s="76">
        <f>IF(AB60="",0,AB60)</f>
        <v>0</v>
      </c>
      <c r="AI59" s="76">
        <f>IF(AC60="",0,AC60)</f>
        <v>0</v>
      </c>
    </row>
    <row r="60" spans="1:35" ht="15" customHeight="1" thickBot="1" x14ac:dyDescent="0.35">
      <c r="A60" s="137"/>
      <c r="B60" s="140"/>
      <c r="C60" s="146"/>
      <c r="D60" s="146"/>
      <c r="E60" s="17"/>
      <c r="F60" s="44"/>
      <c r="G60" s="57">
        <f t="shared" si="0"/>
        <v>0</v>
      </c>
      <c r="H60" s="18"/>
      <c r="I60" s="152"/>
      <c r="J60" s="152"/>
      <c r="K60" s="152"/>
      <c r="L60" s="131"/>
      <c r="M60" s="131"/>
      <c r="N60" s="131"/>
      <c r="O60" s="89"/>
      <c r="P60" s="89"/>
      <c r="Q60" s="62" t="str">
        <f t="shared" ref="Q60" si="29">IF(OR(O59=0,P59=0),"",P59-O59)</f>
        <v/>
      </c>
      <c r="R60" s="91"/>
      <c r="S60" s="93"/>
      <c r="T60" s="25"/>
      <c r="U60" s="107"/>
      <c r="V60" s="96"/>
      <c r="W60" s="96"/>
      <c r="X60" s="78" t="str">
        <f>IF(AND(X59="",Y59=""),"",IF($Z$5&gt;=(X59+Y59),(X59*5)-(Y59*5),"Погрешан унос података"))</f>
        <v/>
      </c>
      <c r="Y60" s="79"/>
      <c r="Z60" s="82" t="str">
        <f>IF(AND(Z59="",AA59=""),"",IF($AB$5=(Z59+AA59),(Z59*20)-(AA59*5),"Погрешан унос података"))</f>
        <v/>
      </c>
      <c r="AA60" s="83"/>
      <c r="AB60" s="156" t="str">
        <f>IF(AB59="","",IF($AD$5&gt;=AB59,AB59*10,"Погрешан унос"))</f>
        <v/>
      </c>
      <c r="AC60" s="86" t="str">
        <f>IF(AC59="","",AC59*-5)</f>
        <v/>
      </c>
      <c r="AD60" s="99"/>
      <c r="AE60" s="101"/>
      <c r="AF60" s="102"/>
      <c r="AG60" s="76"/>
      <c r="AH60" s="76"/>
      <c r="AI60" s="76"/>
    </row>
    <row r="61" spans="1:35" ht="15" customHeight="1" thickBot="1" x14ac:dyDescent="0.35">
      <c r="A61" s="138"/>
      <c r="B61" s="141"/>
      <c r="C61" s="147"/>
      <c r="D61" s="147"/>
      <c r="E61" s="17"/>
      <c r="F61" s="44"/>
      <c r="G61" s="57">
        <f t="shared" si="0"/>
        <v>0</v>
      </c>
      <c r="H61" s="18"/>
      <c r="I61" s="175"/>
      <c r="J61" s="175"/>
      <c r="K61" s="175"/>
      <c r="L61" s="173"/>
      <c r="M61" s="173"/>
      <c r="N61" s="173"/>
      <c r="O61" s="89"/>
      <c r="P61" s="89"/>
      <c r="Q61" s="73" t="str">
        <f t="shared" ref="Q61" si="30">IF(Q60="","",Q60/86400)</f>
        <v/>
      </c>
      <c r="R61" s="170" t="str">
        <f t="shared" ref="R61" si="31">Q61</f>
        <v/>
      </c>
      <c r="S61" s="93"/>
      <c r="T61" s="86" t="str">
        <f>IF(T60="","",T60*50)</f>
        <v/>
      </c>
      <c r="U61" s="107"/>
      <c r="V61" s="96"/>
      <c r="W61" s="96"/>
      <c r="X61" s="165"/>
      <c r="Y61" s="166"/>
      <c r="Z61" s="167"/>
      <c r="AA61" s="168"/>
      <c r="AB61" s="169"/>
      <c r="AC61" s="89"/>
      <c r="AD61" s="99"/>
      <c r="AE61" s="101"/>
      <c r="AF61" s="102"/>
      <c r="AG61" s="76"/>
      <c r="AH61" s="76"/>
      <c r="AI61" s="76"/>
    </row>
    <row r="62" spans="1:35" ht="15" customHeight="1" thickBot="1" x14ac:dyDescent="0.35">
      <c r="A62" s="138"/>
      <c r="B62" s="141"/>
      <c r="C62" s="147"/>
      <c r="D62" s="147"/>
      <c r="E62" s="17"/>
      <c r="F62" s="44"/>
      <c r="G62" s="57">
        <f t="shared" si="0"/>
        <v>0</v>
      </c>
      <c r="H62" s="18"/>
      <c r="I62" s="175"/>
      <c r="J62" s="175"/>
      <c r="K62" s="175"/>
      <c r="L62" s="173"/>
      <c r="M62" s="173"/>
      <c r="N62" s="173"/>
      <c r="O62" s="89"/>
      <c r="P62" s="89"/>
      <c r="Q62" s="62"/>
      <c r="R62" s="171"/>
      <c r="S62" s="93"/>
      <c r="T62" s="89"/>
      <c r="U62" s="107"/>
      <c r="V62" s="96"/>
      <c r="W62" s="96"/>
      <c r="X62" s="165"/>
      <c r="Y62" s="166"/>
      <c r="Z62" s="167"/>
      <c r="AA62" s="168"/>
      <c r="AB62" s="169"/>
      <c r="AC62" s="89"/>
      <c r="AD62" s="99"/>
      <c r="AE62" s="101"/>
      <c r="AF62" s="102"/>
      <c r="AG62" s="76"/>
      <c r="AH62" s="76"/>
      <c r="AI62" s="76"/>
    </row>
    <row r="63" spans="1:35" s="9" customFormat="1" ht="15" customHeight="1" thickBot="1" x14ac:dyDescent="0.35">
      <c r="A63" s="138"/>
      <c r="B63" s="141"/>
      <c r="C63" s="147"/>
      <c r="D63" s="159"/>
      <c r="E63" s="19"/>
      <c r="F63" s="45"/>
      <c r="G63" s="57">
        <f t="shared" si="0"/>
        <v>0</v>
      </c>
      <c r="H63" s="20"/>
      <c r="I63" s="153"/>
      <c r="J63" s="153"/>
      <c r="K63" s="153"/>
      <c r="L63" s="132"/>
      <c r="M63" s="132"/>
      <c r="N63" s="132"/>
      <c r="O63" s="87"/>
      <c r="P63" s="87"/>
      <c r="Q63" s="60"/>
      <c r="R63" s="172"/>
      <c r="S63" s="94"/>
      <c r="T63" s="87"/>
      <c r="U63" s="108"/>
      <c r="V63" s="97"/>
      <c r="W63" s="97"/>
      <c r="X63" s="80"/>
      <c r="Y63" s="81"/>
      <c r="Z63" s="84"/>
      <c r="AA63" s="85"/>
      <c r="AB63" s="157"/>
      <c r="AC63" s="87"/>
      <c r="AD63" s="100"/>
      <c r="AE63" s="101"/>
      <c r="AF63" s="103"/>
      <c r="AG63" s="77"/>
      <c r="AH63" s="77"/>
      <c r="AI63" s="77"/>
    </row>
    <row r="64" spans="1:35" ht="14.4" customHeight="1" thickBot="1" x14ac:dyDescent="0.35">
      <c r="A64" s="136" t="str">
        <f>IF(OR(B64="",B64="DISQ",B64="DNF",B64="DNS"),B64,IF(AE64&gt;1,AE64,RANK(B64,$B$9:$B$104,0)))</f>
        <v/>
      </c>
      <c r="B64" s="139" t="str">
        <f t="shared" ref="B64" si="32">IF(AND(F64="",F65="",F66=""),"",IF(I64="","DNS",IF(L64="","DNF",IF(OR(Q65&gt;$Q$8,AF64="DISQ"),"DISQ",T66+U64+V64+W64))))</f>
        <v/>
      </c>
      <c r="C64" s="145"/>
      <c r="D64" s="158"/>
      <c r="E64" s="15"/>
      <c r="F64" s="43"/>
      <c r="G64" s="57">
        <f t="shared" si="0"/>
        <v>0</v>
      </c>
      <c r="H64" s="16"/>
      <c r="I64" s="151"/>
      <c r="J64" s="151"/>
      <c r="K64" s="151"/>
      <c r="L64" s="130"/>
      <c r="M64" s="130"/>
      <c r="N64" s="130"/>
      <c r="O64" s="88">
        <f t="shared" ref="O64" si="33">+(I64*3600)+(J64*60)+K64</f>
        <v>0</v>
      </c>
      <c r="P64" s="88">
        <f t="shared" ref="P64" si="34">+(L64*3600)+(M64*60)+N64</f>
        <v>0</v>
      </c>
      <c r="Q64" s="61"/>
      <c r="R64" s="90" t="str">
        <f t="shared" ref="R64" si="35">IF(Q65="","",IF(Q65&lt;=$Q$8,"УСПЕШНО","Прекорачење времена"))</f>
        <v/>
      </c>
      <c r="S64" s="92" t="str">
        <f t="shared" ref="S64" si="36">IF(AND(R64="УСПЕШНО",T64="УСПЕШНО"),Q65,"")</f>
        <v/>
      </c>
      <c r="T64" s="5" t="str">
        <f>IF(T66="","",IF(AND(T65=$X$5),"УСПЕШНО",IF(AND(T65&lt;$X$5),"Недостају све КТ")))</f>
        <v/>
      </c>
      <c r="U64" s="106" t="str">
        <f>IF(E64="","",IF(S64="",0,MIN($S$9:$S$104)/S64*100))</f>
        <v/>
      </c>
      <c r="V64" s="95" t="str">
        <f>IF(E64="","",SUM(G64:G68))</f>
        <v/>
      </c>
      <c r="W64" s="95" t="str">
        <f>IF(E64="","",AF64+AG64+AH64+AI64)</f>
        <v/>
      </c>
      <c r="X64" s="26"/>
      <c r="Y64" s="27"/>
      <c r="Z64" s="28"/>
      <c r="AA64" s="27"/>
      <c r="AB64" s="28"/>
      <c r="AC64" s="27"/>
      <c r="AD64" s="98"/>
      <c r="AE64" s="101"/>
      <c r="AF64" s="102">
        <f>IF(X65="",0,X65)</f>
        <v>0</v>
      </c>
      <c r="AG64" s="76">
        <f>IF(Z65="",0,Z65)</f>
        <v>0</v>
      </c>
      <c r="AH64" s="76">
        <f>IF(AB65="",0,AB65)</f>
        <v>0</v>
      </c>
      <c r="AI64" s="76">
        <f>IF(AC65="",0,AC65)</f>
        <v>0</v>
      </c>
    </row>
    <row r="65" spans="1:35" ht="15" customHeight="1" thickBot="1" x14ac:dyDescent="0.35">
      <c r="A65" s="137"/>
      <c r="B65" s="140"/>
      <c r="C65" s="146"/>
      <c r="D65" s="146"/>
      <c r="E65" s="17"/>
      <c r="F65" s="44"/>
      <c r="G65" s="57">
        <f t="shared" si="0"/>
        <v>0</v>
      </c>
      <c r="H65" s="18"/>
      <c r="I65" s="152"/>
      <c r="J65" s="152"/>
      <c r="K65" s="152"/>
      <c r="L65" s="131"/>
      <c r="M65" s="131"/>
      <c r="N65" s="131"/>
      <c r="O65" s="89"/>
      <c r="P65" s="89"/>
      <c r="Q65" s="62" t="str">
        <f t="shared" ref="Q65" si="37">IF(OR(O64=0,P64=0),"",P64-O64)</f>
        <v/>
      </c>
      <c r="R65" s="91"/>
      <c r="S65" s="93"/>
      <c r="T65" s="25"/>
      <c r="U65" s="107"/>
      <c r="V65" s="96"/>
      <c r="W65" s="96"/>
      <c r="X65" s="78" t="str">
        <f>IF(AND(X64="",Y64=""),"",IF($Z$5&gt;=(X64+Y64),(X64*5)-(Y64*5),"Погрешан унос података"))</f>
        <v/>
      </c>
      <c r="Y65" s="79"/>
      <c r="Z65" s="82" t="str">
        <f>IF(AND(Z64="",AA64=""),"",IF($AB$5=(Z64+AA64),(Z64*20)-(AA64*5),"Погрешан унос података"))</f>
        <v/>
      </c>
      <c r="AA65" s="83"/>
      <c r="AB65" s="156" t="str">
        <f>IF(AB64="","",IF($AD$5&gt;=AB64,AB64*10,"Погрешан унос"))</f>
        <v/>
      </c>
      <c r="AC65" s="86" t="str">
        <f>IF(AC64="","",AC64*-5)</f>
        <v/>
      </c>
      <c r="AD65" s="99"/>
      <c r="AE65" s="101"/>
      <c r="AF65" s="102"/>
      <c r="AG65" s="76"/>
      <c r="AH65" s="76"/>
      <c r="AI65" s="76"/>
    </row>
    <row r="66" spans="1:35" ht="15" customHeight="1" thickBot="1" x14ac:dyDescent="0.35">
      <c r="A66" s="138"/>
      <c r="B66" s="141"/>
      <c r="C66" s="147"/>
      <c r="D66" s="147"/>
      <c r="E66" s="17"/>
      <c r="F66" s="44"/>
      <c r="G66" s="57">
        <f t="shared" si="0"/>
        <v>0</v>
      </c>
      <c r="H66" s="18"/>
      <c r="I66" s="175"/>
      <c r="J66" s="175"/>
      <c r="K66" s="175"/>
      <c r="L66" s="173"/>
      <c r="M66" s="173"/>
      <c r="N66" s="173"/>
      <c r="O66" s="89"/>
      <c r="P66" s="89"/>
      <c r="Q66" s="73" t="str">
        <f t="shared" ref="Q66" si="38">IF(Q65="","",Q65/86400)</f>
        <v/>
      </c>
      <c r="R66" s="170" t="str">
        <f t="shared" ref="R66" si="39">Q66</f>
        <v/>
      </c>
      <c r="S66" s="93"/>
      <c r="T66" s="86" t="str">
        <f>IF(T65="","",T65*50)</f>
        <v/>
      </c>
      <c r="U66" s="107"/>
      <c r="V66" s="96"/>
      <c r="W66" s="96"/>
      <c r="X66" s="165"/>
      <c r="Y66" s="166"/>
      <c r="Z66" s="167"/>
      <c r="AA66" s="168"/>
      <c r="AB66" s="169"/>
      <c r="AC66" s="89"/>
      <c r="AD66" s="99"/>
      <c r="AE66" s="101"/>
      <c r="AF66" s="102"/>
      <c r="AG66" s="76"/>
      <c r="AH66" s="76"/>
      <c r="AI66" s="76"/>
    </row>
    <row r="67" spans="1:35" ht="15" customHeight="1" thickBot="1" x14ac:dyDescent="0.35">
      <c r="A67" s="138"/>
      <c r="B67" s="141"/>
      <c r="C67" s="147"/>
      <c r="D67" s="147"/>
      <c r="E67" s="17"/>
      <c r="F67" s="44"/>
      <c r="G67" s="57">
        <f t="shared" si="0"/>
        <v>0</v>
      </c>
      <c r="H67" s="18"/>
      <c r="I67" s="175"/>
      <c r="J67" s="175"/>
      <c r="K67" s="175"/>
      <c r="L67" s="173"/>
      <c r="M67" s="173"/>
      <c r="N67" s="173"/>
      <c r="O67" s="89"/>
      <c r="P67" s="89"/>
      <c r="Q67" s="62"/>
      <c r="R67" s="171"/>
      <c r="S67" s="93"/>
      <c r="T67" s="89"/>
      <c r="U67" s="107"/>
      <c r="V67" s="96"/>
      <c r="W67" s="96"/>
      <c r="X67" s="165"/>
      <c r="Y67" s="166"/>
      <c r="Z67" s="167"/>
      <c r="AA67" s="168"/>
      <c r="AB67" s="169"/>
      <c r="AC67" s="89"/>
      <c r="AD67" s="99"/>
      <c r="AE67" s="101"/>
      <c r="AF67" s="102"/>
      <c r="AG67" s="76"/>
      <c r="AH67" s="76"/>
      <c r="AI67" s="76"/>
    </row>
    <row r="68" spans="1:35" s="9" customFormat="1" ht="15" customHeight="1" thickBot="1" x14ac:dyDescent="0.35">
      <c r="A68" s="138"/>
      <c r="B68" s="141"/>
      <c r="C68" s="147"/>
      <c r="D68" s="159"/>
      <c r="E68" s="19"/>
      <c r="F68" s="45"/>
      <c r="G68" s="57">
        <f t="shared" si="0"/>
        <v>0</v>
      </c>
      <c r="H68" s="20"/>
      <c r="I68" s="153"/>
      <c r="J68" s="153"/>
      <c r="K68" s="153"/>
      <c r="L68" s="132"/>
      <c r="M68" s="132"/>
      <c r="N68" s="132"/>
      <c r="O68" s="87"/>
      <c r="P68" s="87"/>
      <c r="Q68" s="60"/>
      <c r="R68" s="172"/>
      <c r="S68" s="94"/>
      <c r="T68" s="87"/>
      <c r="U68" s="108"/>
      <c r="V68" s="97"/>
      <c r="W68" s="97"/>
      <c r="X68" s="80"/>
      <c r="Y68" s="81"/>
      <c r="Z68" s="84"/>
      <c r="AA68" s="85"/>
      <c r="AB68" s="157"/>
      <c r="AC68" s="87"/>
      <c r="AD68" s="100"/>
      <c r="AE68" s="101"/>
      <c r="AF68" s="103"/>
      <c r="AG68" s="77"/>
      <c r="AH68" s="77"/>
      <c r="AI68" s="77"/>
    </row>
    <row r="69" spans="1:35" ht="14.4" customHeight="1" thickBot="1" x14ac:dyDescent="0.35">
      <c r="A69" s="136" t="str">
        <f>IF(OR(B69="",B69="DISQ",B69="DNF",B69="DNS"),B69,IF(AE69&gt;1,AE69,RANK(B69,$B$9:$B$104,0)))</f>
        <v/>
      </c>
      <c r="B69" s="139" t="str">
        <f t="shared" ref="B69" si="40">IF(AND(F69="",F70="",F71=""),"",IF(I69="","DNS",IF(L69="","DNF",IF(OR(Q70&gt;$Q$8,AF69="DISQ"),"DISQ",T71+U69+V69+W69))))</f>
        <v/>
      </c>
      <c r="C69" s="145"/>
      <c r="D69" s="158"/>
      <c r="E69" s="15"/>
      <c r="F69" s="43"/>
      <c r="G69" s="57">
        <f t="shared" si="0"/>
        <v>0</v>
      </c>
      <c r="H69" s="16"/>
      <c r="I69" s="151"/>
      <c r="J69" s="151"/>
      <c r="K69" s="151"/>
      <c r="L69" s="130"/>
      <c r="M69" s="130"/>
      <c r="N69" s="130"/>
      <c r="O69" s="88">
        <f t="shared" ref="O69" si="41">+(I69*3600)+(J69*60)+K69</f>
        <v>0</v>
      </c>
      <c r="P69" s="88">
        <f t="shared" ref="P69" si="42">+(L69*3600)+(M69*60)+N69</f>
        <v>0</v>
      </c>
      <c r="Q69" s="61"/>
      <c r="R69" s="90" t="str">
        <f t="shared" ref="R69" si="43">IF(Q70="","",IF(Q70&lt;=$Q$8,"УСПЕШНО","Прекорачење времена"))</f>
        <v/>
      </c>
      <c r="S69" s="92" t="str">
        <f t="shared" ref="S69" si="44">IF(AND(R69="УСПЕШНО",T69="УСПЕШНО"),Q70,"")</f>
        <v/>
      </c>
      <c r="T69" s="5" t="str">
        <f>IF(T71="","",IF(AND(T70=$X$5),"УСПЕШНО",IF(AND(T70&lt;$X$5),"Недостају све КТ")))</f>
        <v/>
      </c>
      <c r="U69" s="106" t="str">
        <f>IF(E69="","",IF(S69="",0,MIN($S$9:$S$104)/S69*100))</f>
        <v/>
      </c>
      <c r="V69" s="95" t="str">
        <f>IF(E69="","",SUM(G69:G73))</f>
        <v/>
      </c>
      <c r="W69" s="95" t="str">
        <f>IF(E69="","",AF69+AG69+AH69+AI69)</f>
        <v/>
      </c>
      <c r="X69" s="26"/>
      <c r="Y69" s="27"/>
      <c r="Z69" s="28"/>
      <c r="AA69" s="27"/>
      <c r="AB69" s="28"/>
      <c r="AC69" s="27"/>
      <c r="AD69" s="98"/>
      <c r="AE69" s="101"/>
      <c r="AF69" s="102">
        <f>IF(X70="",0,X70)</f>
        <v>0</v>
      </c>
      <c r="AG69" s="76">
        <f>IF(Z70="",0,Z70)</f>
        <v>0</v>
      </c>
      <c r="AH69" s="76">
        <f>IF(AB70="",0,AB70)</f>
        <v>0</v>
      </c>
      <c r="AI69" s="76">
        <f>IF(AC70="",0,AC70)</f>
        <v>0</v>
      </c>
    </row>
    <row r="70" spans="1:35" ht="15" customHeight="1" thickBot="1" x14ac:dyDescent="0.35">
      <c r="A70" s="137"/>
      <c r="B70" s="140"/>
      <c r="C70" s="146"/>
      <c r="D70" s="146"/>
      <c r="E70" s="17"/>
      <c r="F70" s="44"/>
      <c r="G70" s="57">
        <f t="shared" si="0"/>
        <v>0</v>
      </c>
      <c r="H70" s="18"/>
      <c r="I70" s="152"/>
      <c r="J70" s="152"/>
      <c r="K70" s="152"/>
      <c r="L70" s="131"/>
      <c r="M70" s="131"/>
      <c r="N70" s="131"/>
      <c r="O70" s="89"/>
      <c r="P70" s="89"/>
      <c r="Q70" s="62" t="str">
        <f t="shared" ref="Q70" si="45">IF(OR(O69=0,P69=0),"",P69-O69)</f>
        <v/>
      </c>
      <c r="R70" s="91"/>
      <c r="S70" s="93"/>
      <c r="T70" s="25"/>
      <c r="U70" s="107"/>
      <c r="V70" s="96"/>
      <c r="W70" s="96"/>
      <c r="X70" s="78" t="str">
        <f>IF(AND(X69="",Y69=""),"",IF($Z$5&gt;=(X69+Y69),(X69*5)-(Y69*5),"Погрешан унос података"))</f>
        <v/>
      </c>
      <c r="Y70" s="79"/>
      <c r="Z70" s="82" t="str">
        <f>IF(AND(Z69="",AA69=""),"",IF($AB$5=(Z69+AA69),(Z69*20)-(AA69*5),"Погрешан унос података"))</f>
        <v/>
      </c>
      <c r="AA70" s="83"/>
      <c r="AB70" s="156" t="str">
        <f>IF(AB69="","",IF($AD$5&gt;=AB69,AB69*10,"Погрешан унос"))</f>
        <v/>
      </c>
      <c r="AC70" s="86" t="str">
        <f>IF(AC69="","",AC69*-5)</f>
        <v/>
      </c>
      <c r="AD70" s="99"/>
      <c r="AE70" s="101"/>
      <c r="AF70" s="102"/>
      <c r="AG70" s="76"/>
      <c r="AH70" s="76"/>
      <c r="AI70" s="76"/>
    </row>
    <row r="71" spans="1:35" ht="15" customHeight="1" thickBot="1" x14ac:dyDescent="0.35">
      <c r="A71" s="138"/>
      <c r="B71" s="141"/>
      <c r="C71" s="147"/>
      <c r="D71" s="147"/>
      <c r="E71" s="17"/>
      <c r="F71" s="44"/>
      <c r="G71" s="57">
        <f t="shared" si="0"/>
        <v>0</v>
      </c>
      <c r="H71" s="18"/>
      <c r="I71" s="175"/>
      <c r="J71" s="175"/>
      <c r="K71" s="175"/>
      <c r="L71" s="173"/>
      <c r="M71" s="173"/>
      <c r="N71" s="173"/>
      <c r="O71" s="89"/>
      <c r="P71" s="89"/>
      <c r="Q71" s="73" t="str">
        <f t="shared" ref="Q71" si="46">IF(Q70="","",Q70/86400)</f>
        <v/>
      </c>
      <c r="R71" s="170" t="str">
        <f t="shared" ref="R71" si="47">Q71</f>
        <v/>
      </c>
      <c r="S71" s="93"/>
      <c r="T71" s="86" t="str">
        <f>IF(T70="","",T70*50)</f>
        <v/>
      </c>
      <c r="U71" s="107"/>
      <c r="V71" s="96"/>
      <c r="W71" s="96"/>
      <c r="X71" s="165"/>
      <c r="Y71" s="166"/>
      <c r="Z71" s="167"/>
      <c r="AA71" s="168"/>
      <c r="AB71" s="169"/>
      <c r="AC71" s="89"/>
      <c r="AD71" s="99"/>
      <c r="AE71" s="101"/>
      <c r="AF71" s="102"/>
      <c r="AG71" s="76"/>
      <c r="AH71" s="76"/>
      <c r="AI71" s="76"/>
    </row>
    <row r="72" spans="1:35" ht="15" customHeight="1" thickBot="1" x14ac:dyDescent="0.35">
      <c r="A72" s="138"/>
      <c r="B72" s="141"/>
      <c r="C72" s="147"/>
      <c r="D72" s="147"/>
      <c r="E72" s="17"/>
      <c r="F72" s="44"/>
      <c r="G72" s="57">
        <f t="shared" si="0"/>
        <v>0</v>
      </c>
      <c r="H72" s="18"/>
      <c r="I72" s="175"/>
      <c r="J72" s="175"/>
      <c r="K72" s="175"/>
      <c r="L72" s="173"/>
      <c r="M72" s="173"/>
      <c r="N72" s="173"/>
      <c r="O72" s="89"/>
      <c r="P72" s="89"/>
      <c r="Q72" s="62"/>
      <c r="R72" s="171"/>
      <c r="S72" s="93"/>
      <c r="T72" s="89"/>
      <c r="U72" s="107"/>
      <c r="V72" s="96"/>
      <c r="W72" s="96"/>
      <c r="X72" s="165"/>
      <c r="Y72" s="166"/>
      <c r="Z72" s="167"/>
      <c r="AA72" s="168"/>
      <c r="AB72" s="169"/>
      <c r="AC72" s="89"/>
      <c r="AD72" s="99"/>
      <c r="AE72" s="101"/>
      <c r="AF72" s="102"/>
      <c r="AG72" s="76"/>
      <c r="AH72" s="76"/>
      <c r="AI72" s="76"/>
    </row>
    <row r="73" spans="1:35" s="9" customFormat="1" ht="15" customHeight="1" thickBot="1" x14ac:dyDescent="0.35">
      <c r="A73" s="138"/>
      <c r="B73" s="141"/>
      <c r="C73" s="147"/>
      <c r="D73" s="159"/>
      <c r="E73" s="19"/>
      <c r="F73" s="45"/>
      <c r="G73" s="57">
        <f t="shared" si="0"/>
        <v>0</v>
      </c>
      <c r="H73" s="20"/>
      <c r="I73" s="153"/>
      <c r="J73" s="153"/>
      <c r="K73" s="153"/>
      <c r="L73" s="132"/>
      <c r="M73" s="132"/>
      <c r="N73" s="132"/>
      <c r="O73" s="87"/>
      <c r="P73" s="87"/>
      <c r="Q73" s="60"/>
      <c r="R73" s="172"/>
      <c r="S73" s="94"/>
      <c r="T73" s="87"/>
      <c r="U73" s="108"/>
      <c r="V73" s="97"/>
      <c r="W73" s="97"/>
      <c r="X73" s="80"/>
      <c r="Y73" s="81"/>
      <c r="Z73" s="84"/>
      <c r="AA73" s="85"/>
      <c r="AB73" s="157"/>
      <c r="AC73" s="87"/>
      <c r="AD73" s="100"/>
      <c r="AE73" s="101"/>
      <c r="AF73" s="103"/>
      <c r="AG73" s="77"/>
      <c r="AH73" s="77"/>
      <c r="AI73" s="77"/>
    </row>
    <row r="74" spans="1:35" ht="14.4" customHeight="1" thickBot="1" x14ac:dyDescent="0.35">
      <c r="A74" s="136" t="str">
        <f>IF(OR(B74="",B74="DISQ",B74="DNF",B74="DNS"),B74,IF(AE74&gt;1,AE74,RANK(B74,$B$9:$B$104,0)))</f>
        <v/>
      </c>
      <c r="B74" s="139" t="str">
        <f t="shared" ref="B74" si="48">IF(AND(F74="",F75="",F76=""),"",IF(I74="","DNS",IF(L74="","DNF",IF(OR(Q75&gt;$Q$8,AF74="DISQ"),"DISQ",T76+U74+V74+W74))))</f>
        <v/>
      </c>
      <c r="C74" s="145"/>
      <c r="D74" s="158"/>
      <c r="E74" s="15"/>
      <c r="F74" s="43"/>
      <c r="G74" s="57">
        <f t="shared" ref="G74:G108" si="49">IF(F74="Ж",5,0)</f>
        <v>0</v>
      </c>
      <c r="H74" s="16"/>
      <c r="I74" s="151"/>
      <c r="J74" s="151"/>
      <c r="K74" s="151"/>
      <c r="L74" s="130"/>
      <c r="M74" s="130"/>
      <c r="N74" s="130"/>
      <c r="O74" s="88">
        <f t="shared" ref="O74" si="50">+(I74*3600)+(J74*60)+K74</f>
        <v>0</v>
      </c>
      <c r="P74" s="88">
        <f t="shared" ref="P74" si="51">+(L74*3600)+(M74*60)+N74</f>
        <v>0</v>
      </c>
      <c r="Q74" s="61"/>
      <c r="R74" s="90" t="str">
        <f t="shared" ref="R74" si="52">IF(Q75="","",IF(Q75&lt;=$Q$8,"УСПЕШНО","Прекорачење времена"))</f>
        <v/>
      </c>
      <c r="S74" s="92" t="str">
        <f t="shared" ref="S74" si="53">IF(AND(R74="УСПЕШНО",T74="УСПЕШНО"),Q75,"")</f>
        <v/>
      </c>
      <c r="T74" s="5" t="str">
        <f>IF(T76="","",IF(AND(T75=$X$5),"УСПЕШНО",IF(AND(T75&lt;$X$5),"Недостају све КТ")))</f>
        <v/>
      </c>
      <c r="U74" s="106" t="str">
        <f>IF(E74="","",IF(S74="",0,MIN($S$9:$S$104)/S74*100))</f>
        <v/>
      </c>
      <c r="V74" s="95" t="str">
        <f>IF(E74="","",SUM(G74:G78))</f>
        <v/>
      </c>
      <c r="W74" s="95" t="str">
        <f>IF(E74="","",AF74+AG74+AH74+AI74)</f>
        <v/>
      </c>
      <c r="X74" s="26"/>
      <c r="Y74" s="27"/>
      <c r="Z74" s="28"/>
      <c r="AA74" s="27"/>
      <c r="AB74" s="28"/>
      <c r="AC74" s="27"/>
      <c r="AD74" s="98"/>
      <c r="AE74" s="101"/>
      <c r="AF74" s="102">
        <f>IF(X75="",0,X75)</f>
        <v>0</v>
      </c>
      <c r="AG74" s="76">
        <f>IF(Z75="",0,Z75)</f>
        <v>0</v>
      </c>
      <c r="AH74" s="76">
        <f>IF(AB75="",0,AB75)</f>
        <v>0</v>
      </c>
      <c r="AI74" s="76">
        <f>IF(AC75="",0,AC75)</f>
        <v>0</v>
      </c>
    </row>
    <row r="75" spans="1:35" ht="15" customHeight="1" thickBot="1" x14ac:dyDescent="0.35">
      <c r="A75" s="137"/>
      <c r="B75" s="140"/>
      <c r="C75" s="146"/>
      <c r="D75" s="146"/>
      <c r="E75" s="17"/>
      <c r="F75" s="44"/>
      <c r="G75" s="57">
        <f t="shared" si="49"/>
        <v>0</v>
      </c>
      <c r="H75" s="18"/>
      <c r="I75" s="152"/>
      <c r="J75" s="152"/>
      <c r="K75" s="152"/>
      <c r="L75" s="131"/>
      <c r="M75" s="131"/>
      <c r="N75" s="131"/>
      <c r="O75" s="89"/>
      <c r="P75" s="89"/>
      <c r="Q75" s="62" t="str">
        <f t="shared" ref="Q75" si="54">IF(OR(O74=0,P74=0),"",P74-O74)</f>
        <v/>
      </c>
      <c r="R75" s="91"/>
      <c r="S75" s="93"/>
      <c r="T75" s="25"/>
      <c r="U75" s="107"/>
      <c r="V75" s="96"/>
      <c r="W75" s="96"/>
      <c r="X75" s="78" t="str">
        <f>IF(AND(X74="",Y74=""),"",IF($Z$5&gt;=(X74+Y74),(X74*5)-(Y74*5),"Погрешан унос података"))</f>
        <v/>
      </c>
      <c r="Y75" s="79"/>
      <c r="Z75" s="82" t="str">
        <f>IF(AND(Z74="",AA74=""),"",IF($AB$5=(Z74+AA74),(Z74*20)-(AA74*5),"Погрешан унос података"))</f>
        <v/>
      </c>
      <c r="AA75" s="83"/>
      <c r="AB75" s="156" t="str">
        <f>IF(AB74="","",IF($AD$5&gt;=AB74,AB74*10,"Погрешан унос"))</f>
        <v/>
      </c>
      <c r="AC75" s="86" t="str">
        <f>IF(AC74="","",AC74*-5)</f>
        <v/>
      </c>
      <c r="AD75" s="99"/>
      <c r="AE75" s="101"/>
      <c r="AF75" s="102"/>
      <c r="AG75" s="76"/>
      <c r="AH75" s="76"/>
      <c r="AI75" s="76"/>
    </row>
    <row r="76" spans="1:35" ht="15" customHeight="1" thickBot="1" x14ac:dyDescent="0.35">
      <c r="A76" s="138"/>
      <c r="B76" s="141"/>
      <c r="C76" s="147"/>
      <c r="D76" s="147"/>
      <c r="E76" s="17"/>
      <c r="F76" s="44"/>
      <c r="G76" s="57">
        <f t="shared" si="49"/>
        <v>0</v>
      </c>
      <c r="H76" s="18"/>
      <c r="I76" s="175"/>
      <c r="J76" s="175"/>
      <c r="K76" s="175"/>
      <c r="L76" s="173"/>
      <c r="M76" s="173"/>
      <c r="N76" s="173"/>
      <c r="O76" s="89"/>
      <c r="P76" s="89"/>
      <c r="Q76" s="73" t="str">
        <f t="shared" ref="Q76" si="55">IF(Q75="","",Q75/86400)</f>
        <v/>
      </c>
      <c r="R76" s="170" t="str">
        <f t="shared" ref="R76" si="56">Q76</f>
        <v/>
      </c>
      <c r="S76" s="93"/>
      <c r="T76" s="86" t="str">
        <f>IF(T75="","",T75*50)</f>
        <v/>
      </c>
      <c r="U76" s="107"/>
      <c r="V76" s="96"/>
      <c r="W76" s="96"/>
      <c r="X76" s="165"/>
      <c r="Y76" s="166"/>
      <c r="Z76" s="167"/>
      <c r="AA76" s="168"/>
      <c r="AB76" s="169"/>
      <c r="AC76" s="89"/>
      <c r="AD76" s="99"/>
      <c r="AE76" s="101"/>
      <c r="AF76" s="102"/>
      <c r="AG76" s="76"/>
      <c r="AH76" s="76"/>
      <c r="AI76" s="76"/>
    </row>
    <row r="77" spans="1:35" ht="15" customHeight="1" thickBot="1" x14ac:dyDescent="0.35">
      <c r="A77" s="138"/>
      <c r="B77" s="141"/>
      <c r="C77" s="147"/>
      <c r="D77" s="147"/>
      <c r="E77" s="17"/>
      <c r="F77" s="44"/>
      <c r="G77" s="57">
        <f t="shared" si="49"/>
        <v>0</v>
      </c>
      <c r="H77" s="18"/>
      <c r="I77" s="175"/>
      <c r="J77" s="175"/>
      <c r="K77" s="175"/>
      <c r="L77" s="173"/>
      <c r="M77" s="173"/>
      <c r="N77" s="173"/>
      <c r="O77" s="89"/>
      <c r="P77" s="89"/>
      <c r="Q77" s="62"/>
      <c r="R77" s="171"/>
      <c r="S77" s="93"/>
      <c r="T77" s="89"/>
      <c r="U77" s="107"/>
      <c r="V77" s="96"/>
      <c r="W77" s="96"/>
      <c r="X77" s="165"/>
      <c r="Y77" s="166"/>
      <c r="Z77" s="167"/>
      <c r="AA77" s="168"/>
      <c r="AB77" s="169"/>
      <c r="AC77" s="89"/>
      <c r="AD77" s="99"/>
      <c r="AE77" s="101"/>
      <c r="AF77" s="102"/>
      <c r="AG77" s="76"/>
      <c r="AH77" s="76"/>
      <c r="AI77" s="76"/>
    </row>
    <row r="78" spans="1:35" s="9" customFormat="1" ht="15" customHeight="1" thickBot="1" x14ac:dyDescent="0.35">
      <c r="A78" s="138"/>
      <c r="B78" s="141"/>
      <c r="C78" s="147"/>
      <c r="D78" s="159"/>
      <c r="E78" s="19"/>
      <c r="F78" s="45"/>
      <c r="G78" s="57">
        <f t="shared" si="49"/>
        <v>0</v>
      </c>
      <c r="H78" s="20"/>
      <c r="I78" s="153"/>
      <c r="J78" s="153"/>
      <c r="K78" s="153"/>
      <c r="L78" s="132"/>
      <c r="M78" s="132"/>
      <c r="N78" s="132"/>
      <c r="O78" s="87"/>
      <c r="P78" s="87"/>
      <c r="Q78" s="60"/>
      <c r="R78" s="172"/>
      <c r="S78" s="94"/>
      <c r="T78" s="87"/>
      <c r="U78" s="108"/>
      <c r="V78" s="97"/>
      <c r="W78" s="97"/>
      <c r="X78" s="80"/>
      <c r="Y78" s="81"/>
      <c r="Z78" s="84"/>
      <c r="AA78" s="85"/>
      <c r="AB78" s="157"/>
      <c r="AC78" s="87"/>
      <c r="AD78" s="100"/>
      <c r="AE78" s="101"/>
      <c r="AF78" s="103"/>
      <c r="AG78" s="77"/>
      <c r="AH78" s="77"/>
      <c r="AI78" s="77"/>
    </row>
    <row r="79" spans="1:35" ht="14.4" customHeight="1" thickBot="1" x14ac:dyDescent="0.35">
      <c r="A79" s="136" t="str">
        <f>IF(OR(B79="",B79="DISQ",B79="DNF",B79="DNS"),B79,IF(AE79&gt;1,AE79,RANK(B79,$B$9:$B$104,0)))</f>
        <v/>
      </c>
      <c r="B79" s="139" t="str">
        <f t="shared" ref="B79" si="57">IF(AND(F79="",F80="",F81=""),"",IF(I79="","DNS",IF(L79="","DNF",IF(OR(Q80&gt;$Q$8,AF79="DISQ"),"DISQ",T81+U79+V79+W79))))</f>
        <v/>
      </c>
      <c r="C79" s="145"/>
      <c r="D79" s="158"/>
      <c r="E79" s="15"/>
      <c r="F79" s="43"/>
      <c r="G79" s="57">
        <f t="shared" si="49"/>
        <v>0</v>
      </c>
      <c r="H79" s="16"/>
      <c r="I79" s="151"/>
      <c r="J79" s="151"/>
      <c r="K79" s="151"/>
      <c r="L79" s="130"/>
      <c r="M79" s="130"/>
      <c r="N79" s="130"/>
      <c r="O79" s="88">
        <f t="shared" ref="O79" si="58">+(I79*3600)+(J79*60)+K79</f>
        <v>0</v>
      </c>
      <c r="P79" s="88">
        <f t="shared" ref="P79" si="59">+(L79*3600)+(M79*60)+N79</f>
        <v>0</v>
      </c>
      <c r="Q79" s="61"/>
      <c r="R79" s="90" t="str">
        <f t="shared" ref="R79" si="60">IF(Q80="","",IF(Q80&lt;=$Q$8,"УСПЕШНО","Прекорачење времена"))</f>
        <v/>
      </c>
      <c r="S79" s="92" t="str">
        <f t="shared" ref="S79" si="61">IF(AND(R79="УСПЕШНО",T79="УСПЕШНО"),Q80,"")</f>
        <v/>
      </c>
      <c r="T79" s="5" t="str">
        <f>IF(T81="","",IF(AND(T80=$X$5),"УСПЕШНО",IF(AND(T80&lt;$X$5),"Недостају све КТ")))</f>
        <v/>
      </c>
      <c r="U79" s="106" t="str">
        <f>IF(E79="","",IF(S79="",0,MIN($S$9:$S$104)/S79*100))</f>
        <v/>
      </c>
      <c r="V79" s="95" t="str">
        <f>IF(E79="","",SUM(G79:G83))</f>
        <v/>
      </c>
      <c r="W79" s="95" t="str">
        <f>IF(E79="","",AF79+AG79+AH79+AI79)</f>
        <v/>
      </c>
      <c r="X79" s="26"/>
      <c r="Y79" s="27"/>
      <c r="Z79" s="28"/>
      <c r="AA79" s="27"/>
      <c r="AB79" s="28"/>
      <c r="AC79" s="27"/>
      <c r="AD79" s="98"/>
      <c r="AE79" s="101"/>
      <c r="AF79" s="102">
        <f>IF(X80="",0,X80)</f>
        <v>0</v>
      </c>
      <c r="AG79" s="76">
        <f>IF(Z80="",0,Z80)</f>
        <v>0</v>
      </c>
      <c r="AH79" s="76">
        <f>IF(AB80="",0,AB80)</f>
        <v>0</v>
      </c>
      <c r="AI79" s="76">
        <f>IF(AC80="",0,AC80)</f>
        <v>0</v>
      </c>
    </row>
    <row r="80" spans="1:35" ht="15" customHeight="1" thickBot="1" x14ac:dyDescent="0.35">
      <c r="A80" s="137"/>
      <c r="B80" s="140"/>
      <c r="C80" s="146"/>
      <c r="D80" s="146"/>
      <c r="E80" s="17"/>
      <c r="F80" s="44"/>
      <c r="G80" s="57">
        <f t="shared" si="49"/>
        <v>0</v>
      </c>
      <c r="H80" s="18"/>
      <c r="I80" s="152"/>
      <c r="J80" s="152"/>
      <c r="K80" s="152"/>
      <c r="L80" s="131"/>
      <c r="M80" s="131"/>
      <c r="N80" s="131"/>
      <c r="O80" s="89"/>
      <c r="P80" s="89"/>
      <c r="Q80" s="62" t="str">
        <f t="shared" ref="Q80" si="62">IF(OR(O79=0,P79=0),"",P79-O79)</f>
        <v/>
      </c>
      <c r="R80" s="91"/>
      <c r="S80" s="93"/>
      <c r="T80" s="25"/>
      <c r="U80" s="107"/>
      <c r="V80" s="96"/>
      <c r="W80" s="96"/>
      <c r="X80" s="78" t="str">
        <f>IF(AND(X79="",Y79=""),"",IF($Z$5&gt;=(X79+Y79),(X79*5)-(Y79*5),"Погрешан унос података"))</f>
        <v/>
      </c>
      <c r="Y80" s="79"/>
      <c r="Z80" s="82" t="str">
        <f>IF(AND(Z79="",AA79=""),"",IF($AB$5=(Z79+AA79),(Z79*20)-(AA79*5),"Погрешан унос података"))</f>
        <v/>
      </c>
      <c r="AA80" s="83"/>
      <c r="AB80" s="156" t="str">
        <f>IF(AB79="","",IF($AD$5&gt;=AB79,AB79*10,"Погрешан унос"))</f>
        <v/>
      </c>
      <c r="AC80" s="86" t="str">
        <f>IF(AC79="","",AC79*-5)</f>
        <v/>
      </c>
      <c r="AD80" s="99"/>
      <c r="AE80" s="101"/>
      <c r="AF80" s="102"/>
      <c r="AG80" s="76"/>
      <c r="AH80" s="76"/>
      <c r="AI80" s="76"/>
    </row>
    <row r="81" spans="1:35" ht="15" customHeight="1" thickBot="1" x14ac:dyDescent="0.35">
      <c r="A81" s="138"/>
      <c r="B81" s="141"/>
      <c r="C81" s="147"/>
      <c r="D81" s="147"/>
      <c r="E81" s="17"/>
      <c r="F81" s="44"/>
      <c r="G81" s="57">
        <f t="shared" si="49"/>
        <v>0</v>
      </c>
      <c r="H81" s="18"/>
      <c r="I81" s="175"/>
      <c r="J81" s="175"/>
      <c r="K81" s="175"/>
      <c r="L81" s="173"/>
      <c r="M81" s="173"/>
      <c r="N81" s="173"/>
      <c r="O81" s="89"/>
      <c r="P81" s="89"/>
      <c r="Q81" s="73" t="str">
        <f t="shared" ref="Q81" si="63">IF(Q80="","",Q80/86400)</f>
        <v/>
      </c>
      <c r="R81" s="170" t="str">
        <f t="shared" ref="R81" si="64">Q81</f>
        <v/>
      </c>
      <c r="S81" s="93"/>
      <c r="T81" s="86" t="str">
        <f>IF(T80="","",T80*50)</f>
        <v/>
      </c>
      <c r="U81" s="107"/>
      <c r="V81" s="96"/>
      <c r="W81" s="96"/>
      <c r="X81" s="165"/>
      <c r="Y81" s="166"/>
      <c r="Z81" s="167"/>
      <c r="AA81" s="168"/>
      <c r="AB81" s="169"/>
      <c r="AC81" s="89"/>
      <c r="AD81" s="99"/>
      <c r="AE81" s="101"/>
      <c r="AF81" s="102"/>
      <c r="AG81" s="76"/>
      <c r="AH81" s="76"/>
      <c r="AI81" s="76"/>
    </row>
    <row r="82" spans="1:35" ht="15" customHeight="1" thickBot="1" x14ac:dyDescent="0.35">
      <c r="A82" s="138"/>
      <c r="B82" s="141"/>
      <c r="C82" s="147"/>
      <c r="D82" s="147"/>
      <c r="E82" s="17"/>
      <c r="F82" s="44"/>
      <c r="G82" s="57">
        <f t="shared" si="49"/>
        <v>0</v>
      </c>
      <c r="H82" s="18"/>
      <c r="I82" s="175"/>
      <c r="J82" s="175"/>
      <c r="K82" s="175"/>
      <c r="L82" s="173"/>
      <c r="M82" s="173"/>
      <c r="N82" s="173"/>
      <c r="O82" s="89"/>
      <c r="P82" s="89"/>
      <c r="Q82" s="62"/>
      <c r="R82" s="171"/>
      <c r="S82" s="93"/>
      <c r="T82" s="89"/>
      <c r="U82" s="107"/>
      <c r="V82" s="96"/>
      <c r="W82" s="96"/>
      <c r="X82" s="165"/>
      <c r="Y82" s="166"/>
      <c r="Z82" s="167"/>
      <c r="AA82" s="168"/>
      <c r="AB82" s="169"/>
      <c r="AC82" s="89"/>
      <c r="AD82" s="99"/>
      <c r="AE82" s="101"/>
      <c r="AF82" s="102"/>
      <c r="AG82" s="76"/>
      <c r="AH82" s="76"/>
      <c r="AI82" s="76"/>
    </row>
    <row r="83" spans="1:35" s="9" customFormat="1" ht="15" customHeight="1" thickBot="1" x14ac:dyDescent="0.35">
      <c r="A83" s="138"/>
      <c r="B83" s="141"/>
      <c r="C83" s="147"/>
      <c r="D83" s="159"/>
      <c r="E83" s="19"/>
      <c r="F83" s="45"/>
      <c r="G83" s="57">
        <f t="shared" si="49"/>
        <v>0</v>
      </c>
      <c r="H83" s="20"/>
      <c r="I83" s="153"/>
      <c r="J83" s="153"/>
      <c r="K83" s="153"/>
      <c r="L83" s="132"/>
      <c r="M83" s="132"/>
      <c r="N83" s="132"/>
      <c r="O83" s="87"/>
      <c r="P83" s="87"/>
      <c r="Q83" s="60"/>
      <c r="R83" s="172"/>
      <c r="S83" s="94"/>
      <c r="T83" s="87"/>
      <c r="U83" s="108"/>
      <c r="V83" s="97"/>
      <c r="W83" s="97"/>
      <c r="X83" s="80"/>
      <c r="Y83" s="81"/>
      <c r="Z83" s="84"/>
      <c r="AA83" s="85"/>
      <c r="AB83" s="157"/>
      <c r="AC83" s="87"/>
      <c r="AD83" s="100"/>
      <c r="AE83" s="101"/>
      <c r="AF83" s="103"/>
      <c r="AG83" s="77"/>
      <c r="AH83" s="77"/>
      <c r="AI83" s="77"/>
    </row>
    <row r="84" spans="1:35" ht="14.4" customHeight="1" thickBot="1" x14ac:dyDescent="0.35">
      <c r="A84" s="136" t="str">
        <f>IF(OR(B84="",B84="DISQ",B84="DNF",B84="DNS"),B84,IF(AE84&gt;1,AE84,RANK(B84,$B$9:$B$104,0)))</f>
        <v/>
      </c>
      <c r="B84" s="139" t="str">
        <f t="shared" ref="B84" si="65">IF(AND(F84="",F85="",F86=""),"",IF(I84="","DNS",IF(L84="","DNF",IF(OR(Q85&gt;$Q$8,AF84="DISQ"),"DISQ",T86+U84+V84+W84))))</f>
        <v/>
      </c>
      <c r="C84" s="145"/>
      <c r="D84" s="158"/>
      <c r="E84" s="15"/>
      <c r="F84" s="43"/>
      <c r="G84" s="57">
        <f t="shared" si="49"/>
        <v>0</v>
      </c>
      <c r="H84" s="16"/>
      <c r="I84" s="151"/>
      <c r="J84" s="151"/>
      <c r="K84" s="151"/>
      <c r="L84" s="130"/>
      <c r="M84" s="130"/>
      <c r="N84" s="130"/>
      <c r="O84" s="88">
        <f t="shared" ref="O84" si="66">+(I84*3600)+(J84*60)+K84</f>
        <v>0</v>
      </c>
      <c r="P84" s="88">
        <f t="shared" ref="P84" si="67">+(L84*3600)+(M84*60)+N84</f>
        <v>0</v>
      </c>
      <c r="Q84" s="61"/>
      <c r="R84" s="90" t="str">
        <f t="shared" ref="R84" si="68">IF(Q85="","",IF(Q85&lt;=$Q$8,"УСПЕШНО","Прекорачење времена"))</f>
        <v/>
      </c>
      <c r="S84" s="92" t="str">
        <f t="shared" ref="S84" si="69">IF(AND(R84="УСПЕШНО",T84="УСПЕШНО"),Q85,"")</f>
        <v/>
      </c>
      <c r="T84" s="5" t="str">
        <f>IF(T86="","",IF(AND(T85=$X$5),"УСПЕШНО",IF(AND(T85&lt;$X$5),"Недостају све КТ")))</f>
        <v/>
      </c>
      <c r="U84" s="106" t="str">
        <f>IF(E84="","",IF(S84="",0,MIN($S$9:$S$104)/S84*100))</f>
        <v/>
      </c>
      <c r="V84" s="95" t="str">
        <f>IF(E84="","",SUM(G84:G88))</f>
        <v/>
      </c>
      <c r="W84" s="95" t="str">
        <f>IF(E84="","",AF84+AG84+AH84+AI84)</f>
        <v/>
      </c>
      <c r="X84" s="26"/>
      <c r="Y84" s="27"/>
      <c r="Z84" s="28"/>
      <c r="AA84" s="27"/>
      <c r="AB84" s="28"/>
      <c r="AC84" s="27"/>
      <c r="AD84" s="98"/>
      <c r="AE84" s="101"/>
      <c r="AF84" s="102">
        <f>IF(X85="",0,X85)</f>
        <v>0</v>
      </c>
      <c r="AG84" s="76">
        <f>IF(Z85="",0,Z85)</f>
        <v>0</v>
      </c>
      <c r="AH84" s="76">
        <f>IF(AB85="",0,AB85)</f>
        <v>0</v>
      </c>
      <c r="AI84" s="76">
        <f>IF(AC85="",0,AC85)</f>
        <v>0</v>
      </c>
    </row>
    <row r="85" spans="1:35" ht="15" customHeight="1" thickBot="1" x14ac:dyDescent="0.35">
      <c r="A85" s="137"/>
      <c r="B85" s="140"/>
      <c r="C85" s="146"/>
      <c r="D85" s="146"/>
      <c r="E85" s="17"/>
      <c r="F85" s="44"/>
      <c r="G85" s="57">
        <f t="shared" si="49"/>
        <v>0</v>
      </c>
      <c r="H85" s="18"/>
      <c r="I85" s="152"/>
      <c r="J85" s="152"/>
      <c r="K85" s="152"/>
      <c r="L85" s="131"/>
      <c r="M85" s="131"/>
      <c r="N85" s="131"/>
      <c r="O85" s="89"/>
      <c r="P85" s="89"/>
      <c r="Q85" s="62" t="str">
        <f t="shared" ref="Q85" si="70">IF(OR(O84=0,P84=0),"",P84-O84)</f>
        <v/>
      </c>
      <c r="R85" s="91"/>
      <c r="S85" s="93"/>
      <c r="T85" s="25"/>
      <c r="U85" s="107"/>
      <c r="V85" s="96"/>
      <c r="W85" s="96"/>
      <c r="X85" s="78" t="str">
        <f>IF(AND(X84="",Y84=""),"",IF($Z$5&gt;=(X84+Y84),(X84*5)-(Y84*5),"Погрешан унос података"))</f>
        <v/>
      </c>
      <c r="Y85" s="79"/>
      <c r="Z85" s="82" t="str">
        <f>IF(AND(Z84="",AA84=""),"",IF($AB$5=(Z84+AA84),(Z84*20)-(AA84*5),"Погрешан унос података"))</f>
        <v/>
      </c>
      <c r="AA85" s="83"/>
      <c r="AB85" s="156" t="str">
        <f>IF(AB84="","",IF($AD$5&gt;=AB84,AB84*10,"Погрешан унос"))</f>
        <v/>
      </c>
      <c r="AC85" s="86" t="str">
        <f>IF(AC84="","",AC84*-5)</f>
        <v/>
      </c>
      <c r="AD85" s="99"/>
      <c r="AE85" s="101"/>
      <c r="AF85" s="102"/>
      <c r="AG85" s="76"/>
      <c r="AH85" s="76"/>
      <c r="AI85" s="76"/>
    </row>
    <row r="86" spans="1:35" ht="15" customHeight="1" thickBot="1" x14ac:dyDescent="0.35">
      <c r="A86" s="138"/>
      <c r="B86" s="141"/>
      <c r="C86" s="147"/>
      <c r="D86" s="147"/>
      <c r="E86" s="17"/>
      <c r="F86" s="44"/>
      <c r="G86" s="57">
        <f t="shared" si="49"/>
        <v>0</v>
      </c>
      <c r="H86" s="18"/>
      <c r="I86" s="175"/>
      <c r="J86" s="175"/>
      <c r="K86" s="175"/>
      <c r="L86" s="173"/>
      <c r="M86" s="173"/>
      <c r="N86" s="173"/>
      <c r="O86" s="89"/>
      <c r="P86" s="89"/>
      <c r="Q86" s="73" t="str">
        <f t="shared" ref="Q86" si="71">IF(Q85="","",Q85/86400)</f>
        <v/>
      </c>
      <c r="R86" s="170" t="str">
        <f t="shared" ref="R86" si="72">Q86</f>
        <v/>
      </c>
      <c r="S86" s="93"/>
      <c r="T86" s="86" t="str">
        <f>IF(T85="","",T85*50)</f>
        <v/>
      </c>
      <c r="U86" s="107"/>
      <c r="V86" s="96"/>
      <c r="W86" s="96"/>
      <c r="X86" s="165"/>
      <c r="Y86" s="166"/>
      <c r="Z86" s="167"/>
      <c r="AA86" s="168"/>
      <c r="AB86" s="169"/>
      <c r="AC86" s="89"/>
      <c r="AD86" s="99"/>
      <c r="AE86" s="101"/>
      <c r="AF86" s="102"/>
      <c r="AG86" s="76"/>
      <c r="AH86" s="76"/>
      <c r="AI86" s="76"/>
    </row>
    <row r="87" spans="1:35" ht="15" customHeight="1" thickBot="1" x14ac:dyDescent="0.35">
      <c r="A87" s="138"/>
      <c r="B87" s="141"/>
      <c r="C87" s="147"/>
      <c r="D87" s="147"/>
      <c r="E87" s="17"/>
      <c r="F87" s="44"/>
      <c r="G87" s="57">
        <f t="shared" si="49"/>
        <v>0</v>
      </c>
      <c r="H87" s="18"/>
      <c r="I87" s="175"/>
      <c r="J87" s="175"/>
      <c r="K87" s="175"/>
      <c r="L87" s="173"/>
      <c r="M87" s="173"/>
      <c r="N87" s="173"/>
      <c r="O87" s="89"/>
      <c r="P87" s="89"/>
      <c r="Q87" s="62"/>
      <c r="R87" s="171"/>
      <c r="S87" s="93"/>
      <c r="T87" s="89"/>
      <c r="U87" s="107"/>
      <c r="V87" s="96"/>
      <c r="W87" s="96"/>
      <c r="X87" s="165"/>
      <c r="Y87" s="166"/>
      <c r="Z87" s="167"/>
      <c r="AA87" s="168"/>
      <c r="AB87" s="169"/>
      <c r="AC87" s="89"/>
      <c r="AD87" s="99"/>
      <c r="AE87" s="101"/>
      <c r="AF87" s="102"/>
      <c r="AG87" s="76"/>
      <c r="AH87" s="76"/>
      <c r="AI87" s="76"/>
    </row>
    <row r="88" spans="1:35" s="9" customFormat="1" ht="15" customHeight="1" thickBot="1" x14ac:dyDescent="0.35">
      <c r="A88" s="138"/>
      <c r="B88" s="141"/>
      <c r="C88" s="147"/>
      <c r="D88" s="159"/>
      <c r="E88" s="19"/>
      <c r="F88" s="45"/>
      <c r="G88" s="57">
        <f t="shared" si="49"/>
        <v>0</v>
      </c>
      <c r="H88" s="20"/>
      <c r="I88" s="153"/>
      <c r="J88" s="153"/>
      <c r="K88" s="153"/>
      <c r="L88" s="132"/>
      <c r="M88" s="132"/>
      <c r="N88" s="132"/>
      <c r="O88" s="87"/>
      <c r="P88" s="87"/>
      <c r="Q88" s="60"/>
      <c r="R88" s="172"/>
      <c r="S88" s="94"/>
      <c r="T88" s="87"/>
      <c r="U88" s="108"/>
      <c r="V88" s="97"/>
      <c r="W88" s="97"/>
      <c r="X88" s="80"/>
      <c r="Y88" s="81"/>
      <c r="Z88" s="84"/>
      <c r="AA88" s="85"/>
      <c r="AB88" s="157"/>
      <c r="AC88" s="87"/>
      <c r="AD88" s="100"/>
      <c r="AE88" s="101"/>
      <c r="AF88" s="103"/>
      <c r="AG88" s="77"/>
      <c r="AH88" s="77"/>
      <c r="AI88" s="77"/>
    </row>
    <row r="89" spans="1:35" ht="14.4" customHeight="1" thickBot="1" x14ac:dyDescent="0.35">
      <c r="A89" s="136" t="str">
        <f>IF(OR(B89="",B89="DISQ",B89="DNF",B89="DNS"),B89,IF(AE89&gt;1,AE89,RANK(B89,$B$9:$B$104,0)))</f>
        <v/>
      </c>
      <c r="B89" s="139" t="str">
        <f t="shared" ref="B89" si="73">IF(AND(F89="",F90="",F91=""),"",IF(I89="","DNS",IF(L89="","DNF",IF(OR(Q90&gt;$Q$8,AF89="DISQ"),"DISQ",T91+U89+V89+W89))))</f>
        <v/>
      </c>
      <c r="C89" s="145"/>
      <c r="D89" s="158"/>
      <c r="E89" s="15"/>
      <c r="F89" s="43"/>
      <c r="G89" s="57">
        <f t="shared" si="49"/>
        <v>0</v>
      </c>
      <c r="H89" s="16"/>
      <c r="I89" s="151"/>
      <c r="J89" s="151"/>
      <c r="K89" s="151"/>
      <c r="L89" s="130"/>
      <c r="M89" s="130"/>
      <c r="N89" s="130"/>
      <c r="O89" s="88">
        <f t="shared" ref="O89" si="74">+(I89*3600)+(J89*60)+K89</f>
        <v>0</v>
      </c>
      <c r="P89" s="88">
        <f t="shared" ref="P89" si="75">+(L89*3600)+(M89*60)+N89</f>
        <v>0</v>
      </c>
      <c r="Q89" s="61"/>
      <c r="R89" s="90" t="str">
        <f t="shared" ref="R89" si="76">IF(Q90="","",IF(Q90&lt;=$Q$8,"УСПЕШНО","Прекорачење времена"))</f>
        <v/>
      </c>
      <c r="S89" s="92" t="str">
        <f t="shared" ref="S89" si="77">IF(AND(R89="УСПЕШНО",T89="УСПЕШНО"),Q90,"")</f>
        <v/>
      </c>
      <c r="T89" s="5" t="str">
        <f>IF(T91="","",IF(AND(T90=$X$5),"УСПЕШНО",IF(AND(T90&lt;$X$5),"Недостају све КТ")))</f>
        <v/>
      </c>
      <c r="U89" s="106" t="str">
        <f>IF(E89="","",IF(S89="",0,MIN($S$9:$S$104)/S89*100))</f>
        <v/>
      </c>
      <c r="V89" s="95" t="str">
        <f>IF(E89="","",SUM(G89:G93))</f>
        <v/>
      </c>
      <c r="W89" s="95" t="str">
        <f>IF(E89="","",AF89+AG89+AH89+AI89)</f>
        <v/>
      </c>
      <c r="X89" s="26"/>
      <c r="Y89" s="27"/>
      <c r="Z89" s="28"/>
      <c r="AA89" s="27"/>
      <c r="AB89" s="28"/>
      <c r="AC89" s="27"/>
      <c r="AD89" s="98"/>
      <c r="AE89" s="101"/>
      <c r="AF89" s="102">
        <f>IF(X90="",0,X90)</f>
        <v>0</v>
      </c>
      <c r="AG89" s="76">
        <f>IF(Z90="",0,Z90)</f>
        <v>0</v>
      </c>
      <c r="AH89" s="76">
        <f>IF(AB90="",0,AB90)</f>
        <v>0</v>
      </c>
      <c r="AI89" s="76">
        <f>IF(AC90="",0,AC90)</f>
        <v>0</v>
      </c>
    </row>
    <row r="90" spans="1:35" ht="15" customHeight="1" thickBot="1" x14ac:dyDescent="0.35">
      <c r="A90" s="137"/>
      <c r="B90" s="140"/>
      <c r="C90" s="146"/>
      <c r="D90" s="146"/>
      <c r="E90" s="17"/>
      <c r="F90" s="44"/>
      <c r="G90" s="57">
        <f t="shared" si="49"/>
        <v>0</v>
      </c>
      <c r="H90" s="18"/>
      <c r="I90" s="152"/>
      <c r="J90" s="152"/>
      <c r="K90" s="152"/>
      <c r="L90" s="131"/>
      <c r="M90" s="131"/>
      <c r="N90" s="131"/>
      <c r="O90" s="89"/>
      <c r="P90" s="89"/>
      <c r="Q90" s="62" t="str">
        <f t="shared" ref="Q90" si="78">IF(OR(O89=0,P89=0),"",P89-O89)</f>
        <v/>
      </c>
      <c r="R90" s="91"/>
      <c r="S90" s="93"/>
      <c r="T90" s="25"/>
      <c r="U90" s="107"/>
      <c r="V90" s="96"/>
      <c r="W90" s="96"/>
      <c r="X90" s="78" t="str">
        <f>IF(AND(X89="",Y89=""),"",IF($Z$5&gt;=(X89+Y89),(X89*5)-(Y89*5),"Погрешан унос података"))</f>
        <v/>
      </c>
      <c r="Y90" s="79"/>
      <c r="Z90" s="82" t="str">
        <f>IF(AND(Z89="",AA89=""),"",IF($AB$5=(Z89+AA89),(Z89*20)-(AA89*5),"Погрешан унос података"))</f>
        <v/>
      </c>
      <c r="AA90" s="83"/>
      <c r="AB90" s="156" t="str">
        <f>IF(AB89="","",IF($AD$5&gt;=AB89,AB89*10,"Погрешан унос"))</f>
        <v/>
      </c>
      <c r="AC90" s="86" t="str">
        <f>IF(AC89="","",AC89*-5)</f>
        <v/>
      </c>
      <c r="AD90" s="99"/>
      <c r="AE90" s="101"/>
      <c r="AF90" s="102"/>
      <c r="AG90" s="76"/>
      <c r="AH90" s="76"/>
      <c r="AI90" s="76"/>
    </row>
    <row r="91" spans="1:35" ht="15" customHeight="1" thickBot="1" x14ac:dyDescent="0.35">
      <c r="A91" s="138"/>
      <c r="B91" s="141"/>
      <c r="C91" s="147"/>
      <c r="D91" s="147"/>
      <c r="E91" s="17"/>
      <c r="F91" s="44"/>
      <c r="G91" s="57">
        <f t="shared" si="49"/>
        <v>0</v>
      </c>
      <c r="H91" s="18"/>
      <c r="I91" s="175"/>
      <c r="J91" s="175"/>
      <c r="K91" s="175"/>
      <c r="L91" s="173"/>
      <c r="M91" s="173"/>
      <c r="N91" s="173"/>
      <c r="O91" s="89"/>
      <c r="P91" s="89"/>
      <c r="Q91" s="73" t="str">
        <f t="shared" ref="Q91" si="79">IF(Q90="","",Q90/86400)</f>
        <v/>
      </c>
      <c r="R91" s="170" t="str">
        <f t="shared" ref="R91" si="80">Q91</f>
        <v/>
      </c>
      <c r="S91" s="93"/>
      <c r="T91" s="86" t="str">
        <f>IF(T90="","",T90*50)</f>
        <v/>
      </c>
      <c r="U91" s="107"/>
      <c r="V91" s="96"/>
      <c r="W91" s="96"/>
      <c r="X91" s="165"/>
      <c r="Y91" s="166"/>
      <c r="Z91" s="167"/>
      <c r="AA91" s="168"/>
      <c r="AB91" s="169"/>
      <c r="AC91" s="89"/>
      <c r="AD91" s="99"/>
      <c r="AE91" s="101"/>
      <c r="AF91" s="102"/>
      <c r="AG91" s="76"/>
      <c r="AH91" s="76"/>
      <c r="AI91" s="76"/>
    </row>
    <row r="92" spans="1:35" ht="15" customHeight="1" thickBot="1" x14ac:dyDescent="0.35">
      <c r="A92" s="138"/>
      <c r="B92" s="141"/>
      <c r="C92" s="147"/>
      <c r="D92" s="147"/>
      <c r="E92" s="17"/>
      <c r="F92" s="44"/>
      <c r="G92" s="57">
        <f t="shared" si="49"/>
        <v>0</v>
      </c>
      <c r="H92" s="18"/>
      <c r="I92" s="175"/>
      <c r="J92" s="175"/>
      <c r="K92" s="175"/>
      <c r="L92" s="173"/>
      <c r="M92" s="173"/>
      <c r="N92" s="173"/>
      <c r="O92" s="89"/>
      <c r="P92" s="89"/>
      <c r="Q92" s="62"/>
      <c r="R92" s="171"/>
      <c r="S92" s="93"/>
      <c r="T92" s="89"/>
      <c r="U92" s="107"/>
      <c r="V92" s="96"/>
      <c r="W92" s="96"/>
      <c r="X92" s="165"/>
      <c r="Y92" s="166"/>
      <c r="Z92" s="167"/>
      <c r="AA92" s="168"/>
      <c r="AB92" s="169"/>
      <c r="AC92" s="89"/>
      <c r="AD92" s="99"/>
      <c r="AE92" s="101"/>
      <c r="AF92" s="102"/>
      <c r="AG92" s="76"/>
      <c r="AH92" s="76"/>
      <c r="AI92" s="76"/>
    </row>
    <row r="93" spans="1:35" s="9" customFormat="1" ht="15" customHeight="1" thickBot="1" x14ac:dyDescent="0.35">
      <c r="A93" s="138"/>
      <c r="B93" s="141"/>
      <c r="C93" s="147"/>
      <c r="D93" s="159"/>
      <c r="E93" s="19"/>
      <c r="F93" s="45"/>
      <c r="G93" s="57">
        <f t="shared" si="49"/>
        <v>0</v>
      </c>
      <c r="H93" s="20"/>
      <c r="I93" s="153"/>
      <c r="J93" s="153"/>
      <c r="K93" s="153"/>
      <c r="L93" s="132"/>
      <c r="M93" s="132"/>
      <c r="N93" s="132"/>
      <c r="O93" s="87"/>
      <c r="P93" s="87"/>
      <c r="Q93" s="60"/>
      <c r="R93" s="172"/>
      <c r="S93" s="94"/>
      <c r="T93" s="87"/>
      <c r="U93" s="108"/>
      <c r="V93" s="97"/>
      <c r="W93" s="97"/>
      <c r="X93" s="80"/>
      <c r="Y93" s="81"/>
      <c r="Z93" s="84"/>
      <c r="AA93" s="85"/>
      <c r="AB93" s="157"/>
      <c r="AC93" s="87"/>
      <c r="AD93" s="100"/>
      <c r="AE93" s="101"/>
      <c r="AF93" s="103"/>
      <c r="AG93" s="77"/>
      <c r="AH93" s="77"/>
      <c r="AI93" s="77"/>
    </row>
    <row r="94" spans="1:35" ht="14.4" customHeight="1" thickBot="1" x14ac:dyDescent="0.35">
      <c r="A94" s="136" t="str">
        <f>IF(OR(B94="",B94="DISQ",B94="DNF",B94="DNS"),B94,IF(AE94&gt;1,AE94,RANK(B94,$B$9:$B$104,0)))</f>
        <v/>
      </c>
      <c r="B94" s="139" t="str">
        <f t="shared" ref="B94" si="81">IF(AND(F94="",F95="",F96=""),"",IF(I94="","DNS",IF(L94="","DNF",IF(OR(Q95&gt;$Q$8,AF94="DISQ"),"DISQ",T96+U94+V94+W94))))</f>
        <v/>
      </c>
      <c r="C94" s="145"/>
      <c r="D94" s="158"/>
      <c r="E94" s="15"/>
      <c r="F94" s="43"/>
      <c r="G94" s="57">
        <f t="shared" si="49"/>
        <v>0</v>
      </c>
      <c r="H94" s="16"/>
      <c r="I94" s="151"/>
      <c r="J94" s="151"/>
      <c r="K94" s="151"/>
      <c r="L94" s="130"/>
      <c r="M94" s="130"/>
      <c r="N94" s="130"/>
      <c r="O94" s="88">
        <f t="shared" ref="O94" si="82">+(I94*3600)+(J94*60)+K94</f>
        <v>0</v>
      </c>
      <c r="P94" s="88">
        <f t="shared" ref="P94" si="83">+(L94*3600)+(M94*60)+N94</f>
        <v>0</v>
      </c>
      <c r="Q94" s="61"/>
      <c r="R94" s="90" t="str">
        <f t="shared" ref="R94" si="84">IF(Q95="","",IF(Q95&lt;=$Q$8,"УСПЕШНО","Прекорачење времена"))</f>
        <v/>
      </c>
      <c r="S94" s="92" t="str">
        <f t="shared" ref="S94" si="85">IF(AND(R94="УСПЕШНО",T94="УСПЕШНО"),Q95,"")</f>
        <v/>
      </c>
      <c r="T94" s="5" t="str">
        <f>IF(T96="","",IF(AND(T95=$X$5),"УСПЕШНО",IF(AND(T95&lt;$X$5),"Недостају све КТ")))</f>
        <v/>
      </c>
      <c r="U94" s="106" t="str">
        <f>IF(E94="","",IF(S94="",0,MIN($S$9:$S$104)/S94*100))</f>
        <v/>
      </c>
      <c r="V94" s="95" t="str">
        <f>IF(E94="","",SUM(G94:G98))</f>
        <v/>
      </c>
      <c r="W94" s="95" t="str">
        <f>IF(E94="","",AF94+AG94+AH94+AI94)</f>
        <v/>
      </c>
      <c r="X94" s="26"/>
      <c r="Y94" s="27"/>
      <c r="Z94" s="28"/>
      <c r="AA94" s="27"/>
      <c r="AB94" s="28"/>
      <c r="AC94" s="27"/>
      <c r="AD94" s="98"/>
      <c r="AE94" s="101"/>
      <c r="AF94" s="102">
        <f>IF(X95="",0,X95)</f>
        <v>0</v>
      </c>
      <c r="AG94" s="76">
        <f>IF(Z95="",0,Z95)</f>
        <v>0</v>
      </c>
      <c r="AH94" s="76">
        <f>IF(AB95="",0,AB95)</f>
        <v>0</v>
      </c>
      <c r="AI94" s="76">
        <f>IF(AC95="",0,AC95)</f>
        <v>0</v>
      </c>
    </row>
    <row r="95" spans="1:35" ht="15" customHeight="1" thickBot="1" x14ac:dyDescent="0.35">
      <c r="A95" s="137"/>
      <c r="B95" s="140"/>
      <c r="C95" s="146"/>
      <c r="D95" s="146"/>
      <c r="E95" s="17"/>
      <c r="F95" s="44"/>
      <c r="G95" s="57">
        <f t="shared" si="49"/>
        <v>0</v>
      </c>
      <c r="H95" s="18"/>
      <c r="I95" s="152"/>
      <c r="J95" s="152"/>
      <c r="K95" s="152"/>
      <c r="L95" s="131"/>
      <c r="M95" s="131"/>
      <c r="N95" s="131"/>
      <c r="O95" s="89"/>
      <c r="P95" s="89"/>
      <c r="Q95" s="62" t="str">
        <f t="shared" ref="Q95" si="86">IF(OR(O94=0,P94=0),"",P94-O94)</f>
        <v/>
      </c>
      <c r="R95" s="91"/>
      <c r="S95" s="93"/>
      <c r="T95" s="25"/>
      <c r="U95" s="107"/>
      <c r="V95" s="96"/>
      <c r="W95" s="96"/>
      <c r="X95" s="78" t="str">
        <f>IF(AND(X94="",Y94=""),"",IF($Z$5&gt;=(X94+Y94),(X94*5)-(Y94*5),"Погрешан унос података"))</f>
        <v/>
      </c>
      <c r="Y95" s="79"/>
      <c r="Z95" s="82" t="str">
        <f>IF(AND(Z94="",AA94=""),"",IF($AB$5=(Z94+AA94),(Z94*20)-(AA94*5),"Погрешан унос података"))</f>
        <v/>
      </c>
      <c r="AA95" s="83"/>
      <c r="AB95" s="156" t="str">
        <f>IF(AB94="","",IF($AD$5&gt;=AB94,AB94*10,"Погрешан унос"))</f>
        <v/>
      </c>
      <c r="AC95" s="86" t="str">
        <f>IF(AC94="","",AC94*-5)</f>
        <v/>
      </c>
      <c r="AD95" s="99"/>
      <c r="AE95" s="101"/>
      <c r="AF95" s="102"/>
      <c r="AG95" s="76"/>
      <c r="AH95" s="76"/>
      <c r="AI95" s="76"/>
    </row>
    <row r="96" spans="1:35" ht="15" customHeight="1" thickBot="1" x14ac:dyDescent="0.35">
      <c r="A96" s="138"/>
      <c r="B96" s="141"/>
      <c r="C96" s="147"/>
      <c r="D96" s="147"/>
      <c r="E96" s="17"/>
      <c r="F96" s="44"/>
      <c r="G96" s="57">
        <f t="shared" si="49"/>
        <v>0</v>
      </c>
      <c r="H96" s="18"/>
      <c r="I96" s="175"/>
      <c r="J96" s="175"/>
      <c r="K96" s="175"/>
      <c r="L96" s="173"/>
      <c r="M96" s="173"/>
      <c r="N96" s="173"/>
      <c r="O96" s="89"/>
      <c r="P96" s="89"/>
      <c r="Q96" s="73" t="str">
        <f t="shared" ref="Q96" si="87">IF(Q95="","",Q95/86400)</f>
        <v/>
      </c>
      <c r="R96" s="170" t="str">
        <f t="shared" ref="R96" si="88">Q96</f>
        <v/>
      </c>
      <c r="S96" s="93"/>
      <c r="T96" s="86" t="str">
        <f>IF(T95="","",T95*50)</f>
        <v/>
      </c>
      <c r="U96" s="107"/>
      <c r="V96" s="96"/>
      <c r="W96" s="96"/>
      <c r="X96" s="165"/>
      <c r="Y96" s="166"/>
      <c r="Z96" s="167"/>
      <c r="AA96" s="168"/>
      <c r="AB96" s="169"/>
      <c r="AC96" s="89"/>
      <c r="AD96" s="99"/>
      <c r="AE96" s="101"/>
      <c r="AF96" s="102"/>
      <c r="AG96" s="76"/>
      <c r="AH96" s="76"/>
      <c r="AI96" s="76"/>
    </row>
    <row r="97" spans="1:35" ht="15" customHeight="1" thickBot="1" x14ac:dyDescent="0.35">
      <c r="A97" s="138"/>
      <c r="B97" s="141"/>
      <c r="C97" s="147"/>
      <c r="D97" s="147"/>
      <c r="E97" s="17"/>
      <c r="F97" s="44"/>
      <c r="G97" s="57">
        <f t="shared" si="49"/>
        <v>0</v>
      </c>
      <c r="H97" s="18"/>
      <c r="I97" s="175"/>
      <c r="J97" s="175"/>
      <c r="K97" s="175"/>
      <c r="L97" s="173"/>
      <c r="M97" s="173"/>
      <c r="N97" s="173"/>
      <c r="O97" s="89"/>
      <c r="P97" s="89"/>
      <c r="Q97" s="62"/>
      <c r="R97" s="171"/>
      <c r="S97" s="93"/>
      <c r="T97" s="89"/>
      <c r="U97" s="107"/>
      <c r="V97" s="96"/>
      <c r="W97" s="96"/>
      <c r="X97" s="165"/>
      <c r="Y97" s="166"/>
      <c r="Z97" s="167"/>
      <c r="AA97" s="168"/>
      <c r="AB97" s="169"/>
      <c r="AC97" s="89"/>
      <c r="AD97" s="99"/>
      <c r="AE97" s="101"/>
      <c r="AF97" s="102"/>
      <c r="AG97" s="76"/>
      <c r="AH97" s="76"/>
      <c r="AI97" s="76"/>
    </row>
    <row r="98" spans="1:35" s="9" customFormat="1" ht="15" customHeight="1" thickBot="1" x14ac:dyDescent="0.35">
      <c r="A98" s="138"/>
      <c r="B98" s="141"/>
      <c r="C98" s="147"/>
      <c r="D98" s="159"/>
      <c r="E98" s="19"/>
      <c r="F98" s="45"/>
      <c r="G98" s="57">
        <f t="shared" si="49"/>
        <v>0</v>
      </c>
      <c r="H98" s="20"/>
      <c r="I98" s="153"/>
      <c r="J98" s="153"/>
      <c r="K98" s="153"/>
      <c r="L98" s="132"/>
      <c r="M98" s="132"/>
      <c r="N98" s="132"/>
      <c r="O98" s="87"/>
      <c r="P98" s="87"/>
      <c r="Q98" s="60"/>
      <c r="R98" s="172"/>
      <c r="S98" s="94"/>
      <c r="T98" s="87"/>
      <c r="U98" s="108"/>
      <c r="V98" s="97"/>
      <c r="W98" s="97"/>
      <c r="X98" s="80"/>
      <c r="Y98" s="81"/>
      <c r="Z98" s="84"/>
      <c r="AA98" s="85"/>
      <c r="AB98" s="157"/>
      <c r="AC98" s="87"/>
      <c r="AD98" s="100"/>
      <c r="AE98" s="101"/>
      <c r="AF98" s="103"/>
      <c r="AG98" s="77"/>
      <c r="AH98" s="77"/>
      <c r="AI98" s="77"/>
    </row>
    <row r="99" spans="1:35" ht="14.4" customHeight="1" thickBot="1" x14ac:dyDescent="0.35">
      <c r="A99" s="136" t="str">
        <f>IF(OR(B99="",B99="DISQ",B99="DNF",B99="DNS"),B99,IF(AE99&gt;1,AE99,RANK(B99,$B$9:$B$104,0)))</f>
        <v/>
      </c>
      <c r="B99" s="139" t="str">
        <f t="shared" ref="B99" si="89">IF(AND(F99="",F100="",F101=""),"",IF(I99="","DNS",IF(L99="","DNF",IF(OR(Q100&gt;$Q$8,AF99="DISQ"),"DISQ",T101+U99+V99+W99))))</f>
        <v/>
      </c>
      <c r="C99" s="145"/>
      <c r="D99" s="158"/>
      <c r="E99" s="15"/>
      <c r="F99" s="43"/>
      <c r="G99" s="57">
        <f t="shared" si="49"/>
        <v>0</v>
      </c>
      <c r="H99" s="16"/>
      <c r="I99" s="151"/>
      <c r="J99" s="151"/>
      <c r="K99" s="151"/>
      <c r="L99" s="130"/>
      <c r="M99" s="130"/>
      <c r="N99" s="130"/>
      <c r="O99" s="88">
        <f t="shared" ref="O99" si="90">+(I99*3600)+(J99*60)+K99</f>
        <v>0</v>
      </c>
      <c r="P99" s="88">
        <f t="shared" ref="P99" si="91">+(L99*3600)+(M99*60)+N99</f>
        <v>0</v>
      </c>
      <c r="Q99" s="61"/>
      <c r="R99" s="90" t="str">
        <f t="shared" ref="R99" si="92">IF(Q100="","",IF(Q100&lt;=$Q$8,"УСПЕШНО","Прекорачење времена"))</f>
        <v/>
      </c>
      <c r="S99" s="92" t="str">
        <f t="shared" ref="S99" si="93">IF(AND(R99="УСПЕШНО",T99="УСПЕШНО"),Q100,"")</f>
        <v/>
      </c>
      <c r="T99" s="5" t="str">
        <f>IF(T101="","",IF(AND(T100=$X$5),"УСПЕШНО",IF(AND(T100&lt;$X$5),"Недостају све КТ")))</f>
        <v/>
      </c>
      <c r="U99" s="106" t="str">
        <f>IF(E99="","",IF(S99="",0,MIN($S$9:$S$104)/S99*100))</f>
        <v/>
      </c>
      <c r="V99" s="95" t="str">
        <f>IF(E99="","",SUM(G99:G103))</f>
        <v/>
      </c>
      <c r="W99" s="95" t="str">
        <f>IF(E99="","",AF99+AG99+AH99+AI99)</f>
        <v/>
      </c>
      <c r="X99" s="26"/>
      <c r="Y99" s="27"/>
      <c r="Z99" s="28"/>
      <c r="AA99" s="27"/>
      <c r="AB99" s="28"/>
      <c r="AC99" s="27"/>
      <c r="AD99" s="98"/>
      <c r="AE99" s="101"/>
      <c r="AF99" s="102">
        <f>IF(X100="",0,X100)</f>
        <v>0</v>
      </c>
      <c r="AG99" s="76">
        <f>IF(Z100="",0,Z100)</f>
        <v>0</v>
      </c>
      <c r="AH99" s="76">
        <f>IF(AB100="",0,AB100)</f>
        <v>0</v>
      </c>
      <c r="AI99" s="76">
        <f>IF(AC100="",0,AC100)</f>
        <v>0</v>
      </c>
    </row>
    <row r="100" spans="1:35" ht="15" customHeight="1" thickBot="1" x14ac:dyDescent="0.35">
      <c r="A100" s="137"/>
      <c r="B100" s="140"/>
      <c r="C100" s="146"/>
      <c r="D100" s="146"/>
      <c r="E100" s="17"/>
      <c r="F100" s="44"/>
      <c r="G100" s="57">
        <f t="shared" si="49"/>
        <v>0</v>
      </c>
      <c r="H100" s="18"/>
      <c r="I100" s="152"/>
      <c r="J100" s="152"/>
      <c r="K100" s="152"/>
      <c r="L100" s="131"/>
      <c r="M100" s="131"/>
      <c r="N100" s="131"/>
      <c r="O100" s="89"/>
      <c r="P100" s="89"/>
      <c r="Q100" s="62" t="str">
        <f t="shared" ref="Q100" si="94">IF(OR(O99=0,P99=0),"",P99-O99)</f>
        <v/>
      </c>
      <c r="R100" s="91"/>
      <c r="S100" s="93"/>
      <c r="T100" s="25"/>
      <c r="U100" s="107"/>
      <c r="V100" s="96"/>
      <c r="W100" s="96"/>
      <c r="X100" s="78" t="str">
        <f>IF(AND(X99="",Y99=""),"",IF($Z$5&gt;=(X99+Y99),(X99*5)-(Y99*5),"Погрешан унос података"))</f>
        <v/>
      </c>
      <c r="Y100" s="79"/>
      <c r="Z100" s="82" t="str">
        <f>IF(AND(Z99="",AA99=""),"",IF($AB$5=(Z99+AA99),(Z99*20)-(AA99*5),"Погрешан унос података"))</f>
        <v/>
      </c>
      <c r="AA100" s="83"/>
      <c r="AB100" s="156" t="str">
        <f>IF(AB99="","",IF($AD$5&gt;=AB99,AB99*10,"Погрешан унос"))</f>
        <v/>
      </c>
      <c r="AC100" s="86" t="str">
        <f>IF(AC99="","",AC99*-5)</f>
        <v/>
      </c>
      <c r="AD100" s="99"/>
      <c r="AE100" s="101"/>
      <c r="AF100" s="102"/>
      <c r="AG100" s="76"/>
      <c r="AH100" s="76"/>
      <c r="AI100" s="76"/>
    </row>
    <row r="101" spans="1:35" ht="15" customHeight="1" thickBot="1" x14ac:dyDescent="0.35">
      <c r="A101" s="138"/>
      <c r="B101" s="141"/>
      <c r="C101" s="147"/>
      <c r="D101" s="147"/>
      <c r="E101" s="17"/>
      <c r="F101" s="44"/>
      <c r="G101" s="57">
        <f t="shared" si="49"/>
        <v>0</v>
      </c>
      <c r="H101" s="18"/>
      <c r="I101" s="175"/>
      <c r="J101" s="175"/>
      <c r="K101" s="175"/>
      <c r="L101" s="173"/>
      <c r="M101" s="173"/>
      <c r="N101" s="173"/>
      <c r="O101" s="89"/>
      <c r="P101" s="89"/>
      <c r="Q101" s="73" t="str">
        <f t="shared" ref="Q101" si="95">IF(Q100="","",Q100/86400)</f>
        <v/>
      </c>
      <c r="R101" s="170" t="str">
        <f t="shared" ref="R101" si="96">Q101</f>
        <v/>
      </c>
      <c r="S101" s="93"/>
      <c r="T101" s="86" t="str">
        <f>IF(T100="","",T100*50)</f>
        <v/>
      </c>
      <c r="U101" s="107"/>
      <c r="V101" s="96"/>
      <c r="W101" s="96"/>
      <c r="X101" s="165"/>
      <c r="Y101" s="166"/>
      <c r="Z101" s="167"/>
      <c r="AA101" s="168"/>
      <c r="AB101" s="169"/>
      <c r="AC101" s="89"/>
      <c r="AD101" s="99"/>
      <c r="AE101" s="101"/>
      <c r="AF101" s="102"/>
      <c r="AG101" s="76"/>
      <c r="AH101" s="76"/>
      <c r="AI101" s="76"/>
    </row>
    <row r="102" spans="1:35" ht="15" customHeight="1" thickBot="1" x14ac:dyDescent="0.35">
      <c r="A102" s="138"/>
      <c r="B102" s="141"/>
      <c r="C102" s="147"/>
      <c r="D102" s="147"/>
      <c r="E102" s="17"/>
      <c r="F102" s="44"/>
      <c r="G102" s="57">
        <f t="shared" si="49"/>
        <v>0</v>
      </c>
      <c r="H102" s="18"/>
      <c r="I102" s="175"/>
      <c r="J102" s="175"/>
      <c r="K102" s="175"/>
      <c r="L102" s="173"/>
      <c r="M102" s="173"/>
      <c r="N102" s="173"/>
      <c r="O102" s="89"/>
      <c r="P102" s="89"/>
      <c r="Q102" s="62"/>
      <c r="R102" s="171"/>
      <c r="S102" s="93"/>
      <c r="T102" s="89"/>
      <c r="U102" s="107"/>
      <c r="V102" s="96"/>
      <c r="W102" s="96"/>
      <c r="X102" s="165"/>
      <c r="Y102" s="166"/>
      <c r="Z102" s="167"/>
      <c r="AA102" s="168"/>
      <c r="AB102" s="169"/>
      <c r="AC102" s="89"/>
      <c r="AD102" s="99"/>
      <c r="AE102" s="101"/>
      <c r="AF102" s="102"/>
      <c r="AG102" s="76"/>
      <c r="AH102" s="76"/>
      <c r="AI102" s="76"/>
    </row>
    <row r="103" spans="1:35" s="9" customFormat="1" ht="15" customHeight="1" thickBot="1" x14ac:dyDescent="0.35">
      <c r="A103" s="138"/>
      <c r="B103" s="141"/>
      <c r="C103" s="147"/>
      <c r="D103" s="159"/>
      <c r="E103" s="19"/>
      <c r="F103" s="45"/>
      <c r="G103" s="57">
        <f t="shared" si="49"/>
        <v>0</v>
      </c>
      <c r="H103" s="20"/>
      <c r="I103" s="153"/>
      <c r="J103" s="153"/>
      <c r="K103" s="153"/>
      <c r="L103" s="132"/>
      <c r="M103" s="132"/>
      <c r="N103" s="132"/>
      <c r="O103" s="87"/>
      <c r="P103" s="87"/>
      <c r="Q103" s="60"/>
      <c r="R103" s="172"/>
      <c r="S103" s="94"/>
      <c r="T103" s="87"/>
      <c r="U103" s="108"/>
      <c r="V103" s="97"/>
      <c r="W103" s="97"/>
      <c r="X103" s="80"/>
      <c r="Y103" s="81"/>
      <c r="Z103" s="84"/>
      <c r="AA103" s="85"/>
      <c r="AB103" s="157"/>
      <c r="AC103" s="87"/>
      <c r="AD103" s="100"/>
      <c r="AE103" s="101"/>
      <c r="AF103" s="103"/>
      <c r="AG103" s="77"/>
      <c r="AH103" s="77"/>
      <c r="AI103" s="77"/>
    </row>
    <row r="104" spans="1:35" ht="14.4" customHeight="1" thickBot="1" x14ac:dyDescent="0.35">
      <c r="A104" s="136" t="str">
        <f>IF(OR(B104="",B104="DISQ",B104="DNF",B104="DNS"),B104,IF(AE104&gt;1,AE104,RANK(B104,$B$9:$B$104,0)))</f>
        <v/>
      </c>
      <c r="B104" s="139" t="str">
        <f t="shared" ref="B104" si="97">IF(AND(F104="",F105="",F106=""),"",IF(I104="","DNS",IF(L104="","DNF",IF(OR(Q105&gt;$Q$8,AF104="DISQ"),"DISQ",T106+U104+V104+W104))))</f>
        <v/>
      </c>
      <c r="C104" s="145"/>
      <c r="D104" s="158"/>
      <c r="E104" s="15"/>
      <c r="F104" s="43"/>
      <c r="G104" s="57">
        <f t="shared" si="49"/>
        <v>0</v>
      </c>
      <c r="H104" s="16"/>
      <c r="I104" s="151"/>
      <c r="J104" s="151"/>
      <c r="K104" s="151"/>
      <c r="L104" s="130"/>
      <c r="M104" s="130"/>
      <c r="N104" s="130"/>
      <c r="O104" s="88">
        <f t="shared" ref="O104" si="98">+(I104*3600)+(J104*60)+K104</f>
        <v>0</v>
      </c>
      <c r="P104" s="88">
        <f t="shared" ref="P104" si="99">+(L104*3600)+(M104*60)+N104</f>
        <v>0</v>
      </c>
      <c r="Q104" s="61"/>
      <c r="R104" s="90" t="str">
        <f t="shared" ref="R104" si="100">IF(Q105="","",IF(Q105&lt;=$Q$8,"УСПЕШНО","Прекорачење времена"))</f>
        <v/>
      </c>
      <c r="S104" s="92" t="str">
        <f t="shared" ref="S104" si="101">IF(AND(R104="УСПЕШНО",T104="УСПЕШНО"),Q105,"")</f>
        <v/>
      </c>
      <c r="T104" s="5" t="str">
        <f>IF(T106="","",IF(AND(T105=$X$5),"УСПЕШНО",IF(AND(T105&lt;$X$5),"Недостају све КТ")))</f>
        <v/>
      </c>
      <c r="U104" s="106" t="str">
        <f>IF(E104="","",IF(S104="",0,MIN($S$9:$S$104)/S104*100))</f>
        <v/>
      </c>
      <c r="V104" s="95" t="str">
        <f t="shared" ref="V104" si="102">IF(E104="","",SUM(G104:G108))</f>
        <v/>
      </c>
      <c r="W104" s="95" t="str">
        <f>IF(E104="","",AF104+AG104+AH104+AI104)</f>
        <v/>
      </c>
      <c r="X104" s="26"/>
      <c r="Y104" s="27"/>
      <c r="Z104" s="28"/>
      <c r="AA104" s="27"/>
      <c r="AB104" s="28"/>
      <c r="AC104" s="27"/>
      <c r="AD104" s="98"/>
      <c r="AE104" s="101"/>
      <c r="AF104" s="102">
        <f>IF(X105="",0,X105)</f>
        <v>0</v>
      </c>
      <c r="AG104" s="76">
        <f>IF(Z105="",0,Z105)</f>
        <v>0</v>
      </c>
      <c r="AH104" s="76">
        <f>IF(AB105="",0,AB105)</f>
        <v>0</v>
      </c>
      <c r="AI104" s="76">
        <f>IF(AC105="",0,AC105)</f>
        <v>0</v>
      </c>
    </row>
    <row r="105" spans="1:35" ht="15" customHeight="1" thickBot="1" x14ac:dyDescent="0.35">
      <c r="A105" s="137"/>
      <c r="B105" s="140"/>
      <c r="C105" s="146"/>
      <c r="D105" s="146"/>
      <c r="E105" s="17"/>
      <c r="F105" s="44"/>
      <c r="G105" s="57">
        <f t="shared" si="49"/>
        <v>0</v>
      </c>
      <c r="H105" s="18"/>
      <c r="I105" s="152"/>
      <c r="J105" s="152"/>
      <c r="K105" s="152"/>
      <c r="L105" s="131"/>
      <c r="M105" s="131"/>
      <c r="N105" s="131"/>
      <c r="O105" s="89"/>
      <c r="P105" s="89"/>
      <c r="Q105" s="62" t="str">
        <f t="shared" ref="Q105" si="103">IF(OR(O104=0,P104=0),"",P104-O104)</f>
        <v/>
      </c>
      <c r="R105" s="91"/>
      <c r="S105" s="93"/>
      <c r="T105" s="25"/>
      <c r="U105" s="107"/>
      <c r="V105" s="96"/>
      <c r="W105" s="96"/>
      <c r="X105" s="78" t="str">
        <f>IF(AND(X104="",Y104=""),"",IF($Z$5&gt;=(X104+Y104),(X104*5)-(Y104*5),"Погрешан унос података"))</f>
        <v/>
      </c>
      <c r="Y105" s="79"/>
      <c r="Z105" s="82" t="str">
        <f>IF(AND(Z104="",AA104=""),"",IF($AB$5=(Z104+AA104),(Z104*20)-(AA104*5),"Погрешан унос података"))</f>
        <v/>
      </c>
      <c r="AA105" s="83"/>
      <c r="AB105" s="156" t="str">
        <f>IF(AB104="","",IF($AD$5&gt;=AB104,AB104*10,"Погрешан унос"))</f>
        <v/>
      </c>
      <c r="AC105" s="86" t="str">
        <f>IF(AC104="","",AC104*-5)</f>
        <v/>
      </c>
      <c r="AD105" s="99"/>
      <c r="AE105" s="101"/>
      <c r="AF105" s="102"/>
      <c r="AG105" s="76"/>
      <c r="AH105" s="76"/>
      <c r="AI105" s="76"/>
    </row>
    <row r="106" spans="1:35" ht="15" customHeight="1" thickBot="1" x14ac:dyDescent="0.35">
      <c r="A106" s="138"/>
      <c r="B106" s="141"/>
      <c r="C106" s="147"/>
      <c r="D106" s="147"/>
      <c r="E106" s="17"/>
      <c r="F106" s="44"/>
      <c r="G106" s="57">
        <f t="shared" si="49"/>
        <v>0</v>
      </c>
      <c r="H106" s="18"/>
      <c r="I106" s="175"/>
      <c r="J106" s="175"/>
      <c r="K106" s="175"/>
      <c r="L106" s="173"/>
      <c r="M106" s="173"/>
      <c r="N106" s="173"/>
      <c r="O106" s="89"/>
      <c r="P106" s="89"/>
      <c r="Q106" s="73" t="str">
        <f t="shared" ref="Q106" si="104">IF(Q105="","",Q105/86400)</f>
        <v/>
      </c>
      <c r="R106" s="170" t="str">
        <f t="shared" ref="R106" si="105">Q106</f>
        <v/>
      </c>
      <c r="S106" s="93"/>
      <c r="T106" s="86" t="str">
        <f>IF(T105="","",T105*50)</f>
        <v/>
      </c>
      <c r="U106" s="107"/>
      <c r="V106" s="96"/>
      <c r="W106" s="96"/>
      <c r="X106" s="165"/>
      <c r="Y106" s="166"/>
      <c r="Z106" s="167"/>
      <c r="AA106" s="168"/>
      <c r="AB106" s="169"/>
      <c r="AC106" s="89"/>
      <c r="AD106" s="99"/>
      <c r="AE106" s="101"/>
      <c r="AF106" s="102"/>
      <c r="AG106" s="76"/>
      <c r="AH106" s="76"/>
      <c r="AI106" s="76"/>
    </row>
    <row r="107" spans="1:35" ht="15" customHeight="1" thickBot="1" x14ac:dyDescent="0.35">
      <c r="A107" s="138"/>
      <c r="B107" s="141"/>
      <c r="C107" s="147"/>
      <c r="D107" s="147"/>
      <c r="E107" s="17"/>
      <c r="F107" s="44"/>
      <c r="G107" s="57">
        <f t="shared" si="49"/>
        <v>0</v>
      </c>
      <c r="H107" s="18"/>
      <c r="I107" s="175"/>
      <c r="J107" s="175"/>
      <c r="K107" s="175"/>
      <c r="L107" s="173"/>
      <c r="M107" s="173"/>
      <c r="N107" s="173"/>
      <c r="O107" s="89"/>
      <c r="P107" s="89"/>
      <c r="Q107" s="62"/>
      <c r="R107" s="171"/>
      <c r="S107" s="93"/>
      <c r="T107" s="89"/>
      <c r="U107" s="107"/>
      <c r="V107" s="96"/>
      <c r="W107" s="96"/>
      <c r="X107" s="165"/>
      <c r="Y107" s="166"/>
      <c r="Z107" s="167"/>
      <c r="AA107" s="168"/>
      <c r="AB107" s="169"/>
      <c r="AC107" s="89"/>
      <c r="AD107" s="99"/>
      <c r="AE107" s="101"/>
      <c r="AF107" s="102"/>
      <c r="AG107" s="76"/>
      <c r="AH107" s="76"/>
      <c r="AI107" s="76"/>
    </row>
    <row r="108" spans="1:35" s="9" customFormat="1" ht="15" customHeight="1" thickBot="1" x14ac:dyDescent="0.35">
      <c r="A108" s="174"/>
      <c r="B108" s="141"/>
      <c r="C108" s="159"/>
      <c r="D108" s="159"/>
      <c r="E108" s="19"/>
      <c r="F108" s="45"/>
      <c r="G108" s="57">
        <f t="shared" si="49"/>
        <v>0</v>
      </c>
      <c r="H108" s="20"/>
      <c r="I108" s="153"/>
      <c r="J108" s="153"/>
      <c r="K108" s="153"/>
      <c r="L108" s="132"/>
      <c r="M108" s="132"/>
      <c r="N108" s="132"/>
      <c r="O108" s="87"/>
      <c r="P108" s="87"/>
      <c r="Q108" s="60"/>
      <c r="R108" s="172"/>
      <c r="S108" s="94"/>
      <c r="T108" s="87"/>
      <c r="U108" s="108"/>
      <c r="V108" s="97"/>
      <c r="W108" s="97"/>
      <c r="X108" s="80"/>
      <c r="Y108" s="81"/>
      <c r="Z108" s="84"/>
      <c r="AA108" s="85"/>
      <c r="AB108" s="157"/>
      <c r="AC108" s="87"/>
      <c r="AD108" s="100"/>
      <c r="AE108" s="101"/>
      <c r="AF108" s="103"/>
      <c r="AG108" s="77"/>
      <c r="AH108" s="77"/>
      <c r="AI108" s="77"/>
    </row>
  </sheetData>
  <sheetProtection selectLockedCells="1"/>
  <mergeCells count="620">
    <mergeCell ref="A1:F1"/>
    <mergeCell ref="A5:E5"/>
    <mergeCell ref="V7:V8"/>
    <mergeCell ref="V9:V13"/>
    <mergeCell ref="V14:V18"/>
    <mergeCell ref="V19:V23"/>
    <mergeCell ref="V24:V28"/>
    <mergeCell ref="V29:V33"/>
    <mergeCell ref="V34:V38"/>
    <mergeCell ref="H1:X1"/>
    <mergeCell ref="A2:D2"/>
    <mergeCell ref="B3:H3"/>
    <mergeCell ref="I3:T3"/>
    <mergeCell ref="U3:W3"/>
    <mergeCell ref="X3:AE3"/>
    <mergeCell ref="A4:AE4"/>
    <mergeCell ref="AC7:AC8"/>
    <mergeCell ref="AD7:AD8"/>
    <mergeCell ref="U7:U8"/>
    <mergeCell ref="W7:W8"/>
    <mergeCell ref="X7:Y8"/>
    <mergeCell ref="Z7:AA8"/>
    <mergeCell ref="AB7:AB8"/>
    <mergeCell ref="Y1:AE1"/>
    <mergeCell ref="V39:V43"/>
    <mergeCell ref="V44:V48"/>
    <mergeCell ref="AI64:AI68"/>
    <mergeCell ref="X65:Y68"/>
    <mergeCell ref="Z65:AA68"/>
    <mergeCell ref="AB65:AB68"/>
    <mergeCell ref="AC65:AC68"/>
    <mergeCell ref="K64:K68"/>
    <mergeCell ref="L64:L68"/>
    <mergeCell ref="M64:M68"/>
    <mergeCell ref="R66:R68"/>
    <mergeCell ref="T66:T68"/>
    <mergeCell ref="AD64:AD68"/>
    <mergeCell ref="AE64:AE68"/>
    <mergeCell ref="AF64:AF68"/>
    <mergeCell ref="AG64:AG68"/>
    <mergeCell ref="AH64:AH68"/>
    <mergeCell ref="R59:R60"/>
    <mergeCell ref="AD59:AD63"/>
    <mergeCell ref="AE59:AE63"/>
    <mergeCell ref="AF59:AF63"/>
    <mergeCell ref="AG59:AG63"/>
    <mergeCell ref="AH59:AH63"/>
    <mergeCell ref="AI59:AI63"/>
    <mergeCell ref="A69:A73"/>
    <mergeCell ref="B69:B73"/>
    <mergeCell ref="C69:C73"/>
    <mergeCell ref="D69:D73"/>
    <mergeCell ref="I69:I73"/>
    <mergeCell ref="J69:J73"/>
    <mergeCell ref="K69:K73"/>
    <mergeCell ref="L69:L73"/>
    <mergeCell ref="M69:M73"/>
    <mergeCell ref="N69:N73"/>
    <mergeCell ref="O69:O73"/>
    <mergeCell ref="P69:P73"/>
    <mergeCell ref="R69:R70"/>
    <mergeCell ref="S69:S73"/>
    <mergeCell ref="R64:R65"/>
    <mergeCell ref="S64:S68"/>
    <mergeCell ref="U64:U68"/>
    <mergeCell ref="W64:W68"/>
    <mergeCell ref="V64:V68"/>
    <mergeCell ref="U69:U73"/>
    <mergeCell ref="W69:W73"/>
    <mergeCell ref="V69:V73"/>
    <mergeCell ref="R71:R73"/>
    <mergeCell ref="T71:T73"/>
    <mergeCell ref="A64:A68"/>
    <mergeCell ref="B64:B68"/>
    <mergeCell ref="C64:C68"/>
    <mergeCell ref="D64:D68"/>
    <mergeCell ref="I64:I68"/>
    <mergeCell ref="J64:J68"/>
    <mergeCell ref="N59:N63"/>
    <mergeCell ref="O59:O63"/>
    <mergeCell ref="P59:P63"/>
    <mergeCell ref="N64:N68"/>
    <mergeCell ref="O64:O68"/>
    <mergeCell ref="P64:P68"/>
    <mergeCell ref="A59:A63"/>
    <mergeCell ref="B59:B63"/>
    <mergeCell ref="C59:C63"/>
    <mergeCell ref="D59:D63"/>
    <mergeCell ref="I59:I63"/>
    <mergeCell ref="J59:J63"/>
    <mergeCell ref="K59:K63"/>
    <mergeCell ref="L59:L63"/>
    <mergeCell ref="M59:M63"/>
    <mergeCell ref="X60:Y63"/>
    <mergeCell ref="Z60:AA63"/>
    <mergeCell ref="AB60:AB63"/>
    <mergeCell ref="AC60:AC63"/>
    <mergeCell ref="S59:S63"/>
    <mergeCell ref="U59:U63"/>
    <mergeCell ref="W59:W63"/>
    <mergeCell ref="R61:R63"/>
    <mergeCell ref="T61:T63"/>
    <mergeCell ref="V59:V63"/>
    <mergeCell ref="N54:N58"/>
    <mergeCell ref="O54:O58"/>
    <mergeCell ref="P54:P58"/>
    <mergeCell ref="R54:R55"/>
    <mergeCell ref="S54:S58"/>
    <mergeCell ref="U54:U58"/>
    <mergeCell ref="W54:W58"/>
    <mergeCell ref="R56:R58"/>
    <mergeCell ref="T56:T58"/>
    <mergeCell ref="V54:V58"/>
    <mergeCell ref="A54:A58"/>
    <mergeCell ref="B54:B58"/>
    <mergeCell ref="C54:C58"/>
    <mergeCell ref="D54:D58"/>
    <mergeCell ref="I54:I58"/>
    <mergeCell ref="J54:J58"/>
    <mergeCell ref="K54:K58"/>
    <mergeCell ref="L54:L58"/>
    <mergeCell ref="M54:M58"/>
    <mergeCell ref="AD54:AD58"/>
    <mergeCell ref="AE54:AE58"/>
    <mergeCell ref="AF54:AF58"/>
    <mergeCell ref="AG54:AG58"/>
    <mergeCell ref="AH54:AH58"/>
    <mergeCell ref="AI54:AI58"/>
    <mergeCell ref="X55:Y58"/>
    <mergeCell ref="Z55:AA58"/>
    <mergeCell ref="AB55:AB58"/>
    <mergeCell ref="AC55:AC58"/>
    <mergeCell ref="X50:Y53"/>
    <mergeCell ref="Z50:AA53"/>
    <mergeCell ref="AB50:AB53"/>
    <mergeCell ref="AC50:AC53"/>
    <mergeCell ref="A49:A53"/>
    <mergeCell ref="B49:B53"/>
    <mergeCell ref="C49:C53"/>
    <mergeCell ref="D49:D53"/>
    <mergeCell ref="I49:I53"/>
    <mergeCell ref="J49:J53"/>
    <mergeCell ref="K49:K53"/>
    <mergeCell ref="L49:L53"/>
    <mergeCell ref="M49:M53"/>
    <mergeCell ref="N49:N53"/>
    <mergeCell ref="O49:O53"/>
    <mergeCell ref="P49:P53"/>
    <mergeCell ref="R49:R50"/>
    <mergeCell ref="S49:S53"/>
    <mergeCell ref="U49:U53"/>
    <mergeCell ref="W49:W53"/>
    <mergeCell ref="R51:R53"/>
    <mergeCell ref="T51:T53"/>
    <mergeCell ref="V49:V53"/>
    <mergeCell ref="AF44:AF48"/>
    <mergeCell ref="AG44:AG48"/>
    <mergeCell ref="AH44:AH48"/>
    <mergeCell ref="AI44:AI48"/>
    <mergeCell ref="AD49:AD53"/>
    <mergeCell ref="AE49:AE53"/>
    <mergeCell ref="AF49:AF53"/>
    <mergeCell ref="AG49:AG53"/>
    <mergeCell ref="AH49:AH53"/>
    <mergeCell ref="AI49:AI53"/>
    <mergeCell ref="R44:R45"/>
    <mergeCell ref="N44:N48"/>
    <mergeCell ref="O44:O48"/>
    <mergeCell ref="P44:P48"/>
    <mergeCell ref="S44:S48"/>
    <mergeCell ref="U44:U48"/>
    <mergeCell ref="W44:W48"/>
    <mergeCell ref="AD44:AD48"/>
    <mergeCell ref="AE44:AE48"/>
    <mergeCell ref="X45:Y48"/>
    <mergeCell ref="Z45:AA48"/>
    <mergeCell ref="AB45:AB48"/>
    <mergeCell ref="AC45:AC48"/>
    <mergeCell ref="R46:R48"/>
    <mergeCell ref="T46:T48"/>
    <mergeCell ref="A44:A48"/>
    <mergeCell ref="B44:B48"/>
    <mergeCell ref="C44:C48"/>
    <mergeCell ref="D44:D48"/>
    <mergeCell ref="I44:I48"/>
    <mergeCell ref="J44:J48"/>
    <mergeCell ref="K44:K48"/>
    <mergeCell ref="L44:L48"/>
    <mergeCell ref="M44:M48"/>
    <mergeCell ref="AF29:AF33"/>
    <mergeCell ref="AG29:AG33"/>
    <mergeCell ref="AH29:AH33"/>
    <mergeCell ref="AI29:AI33"/>
    <mergeCell ref="AF34:AF38"/>
    <mergeCell ref="AG34:AG38"/>
    <mergeCell ref="AH34:AH38"/>
    <mergeCell ref="AI34:AI38"/>
    <mergeCell ref="AF39:AF43"/>
    <mergeCell ref="AG39:AG43"/>
    <mergeCell ref="AH39:AH43"/>
    <mergeCell ref="AI39:AI43"/>
    <mergeCell ref="AF14:AF18"/>
    <mergeCell ref="AG14:AG18"/>
    <mergeCell ref="AH14:AH18"/>
    <mergeCell ref="AI14:AI18"/>
    <mergeCell ref="AF19:AF23"/>
    <mergeCell ref="AG19:AG23"/>
    <mergeCell ref="AH19:AH23"/>
    <mergeCell ref="AI19:AI23"/>
    <mergeCell ref="AF24:AF28"/>
    <mergeCell ref="AG24:AG28"/>
    <mergeCell ref="AH24:AH28"/>
    <mergeCell ref="AI24:AI28"/>
    <mergeCell ref="AF7:AF8"/>
    <mergeCell ref="AG7:AG8"/>
    <mergeCell ref="AH7:AH8"/>
    <mergeCell ref="AI7:AI8"/>
    <mergeCell ref="AF9:AF13"/>
    <mergeCell ref="AG9:AG13"/>
    <mergeCell ref="AH9:AH13"/>
    <mergeCell ref="AI9:AI13"/>
    <mergeCell ref="AE9:AE13"/>
    <mergeCell ref="AE5:AE8"/>
    <mergeCell ref="M9:M13"/>
    <mergeCell ref="N9:N13"/>
    <mergeCell ref="E2:X2"/>
    <mergeCell ref="Y2:AE2"/>
    <mergeCell ref="T7:T8"/>
    <mergeCell ref="H7:H8"/>
    <mergeCell ref="I7:K7"/>
    <mergeCell ref="L7:N7"/>
    <mergeCell ref="O7:O8"/>
    <mergeCell ref="P7:P8"/>
    <mergeCell ref="R7:R8"/>
    <mergeCell ref="S7:S8"/>
    <mergeCell ref="A9:A13"/>
    <mergeCell ref="B9:B13"/>
    <mergeCell ref="C9:C13"/>
    <mergeCell ref="D9:D13"/>
    <mergeCell ref="I9:I13"/>
    <mergeCell ref="J9:J13"/>
    <mergeCell ref="K9:K13"/>
    <mergeCell ref="L9:L13"/>
    <mergeCell ref="A7:A8"/>
    <mergeCell ref="B7:B8"/>
    <mergeCell ref="C7:C8"/>
    <mergeCell ref="D7:D8"/>
    <mergeCell ref="E7:E8"/>
    <mergeCell ref="F7:F8"/>
    <mergeCell ref="G7:G8"/>
    <mergeCell ref="N14:N18"/>
    <mergeCell ref="O14:O18"/>
    <mergeCell ref="P14:P18"/>
    <mergeCell ref="R14:R15"/>
    <mergeCell ref="U9:U13"/>
    <mergeCell ref="W9:W13"/>
    <mergeCell ref="AD9:AD13"/>
    <mergeCell ref="X10:Y13"/>
    <mergeCell ref="Z10:AA13"/>
    <mergeCell ref="AB10:AB13"/>
    <mergeCell ref="AC10:AC13"/>
    <mergeCell ref="R16:R18"/>
    <mergeCell ref="T16:T18"/>
    <mergeCell ref="S14:S18"/>
    <mergeCell ref="U14:U18"/>
    <mergeCell ref="W14:W18"/>
    <mergeCell ref="O9:O13"/>
    <mergeCell ref="P9:P13"/>
    <mergeCell ref="R9:R10"/>
    <mergeCell ref="S9:S13"/>
    <mergeCell ref="T11:T13"/>
    <mergeCell ref="R11:R13"/>
    <mergeCell ref="A14:A18"/>
    <mergeCell ref="B14:B18"/>
    <mergeCell ref="C14:C18"/>
    <mergeCell ref="D14:D18"/>
    <mergeCell ref="I14:I18"/>
    <mergeCell ref="J14:J18"/>
    <mergeCell ref="K14:K18"/>
    <mergeCell ref="L14:L18"/>
    <mergeCell ref="M14:M18"/>
    <mergeCell ref="S19:S23"/>
    <mergeCell ref="U19:U23"/>
    <mergeCell ref="W19:W23"/>
    <mergeCell ref="AD14:AD18"/>
    <mergeCell ref="X15:Y18"/>
    <mergeCell ref="Z15:AA18"/>
    <mergeCell ref="AB15:AB18"/>
    <mergeCell ref="AC15:AC18"/>
    <mergeCell ref="R21:R23"/>
    <mergeCell ref="T21:T23"/>
    <mergeCell ref="A24:A28"/>
    <mergeCell ref="B24:B28"/>
    <mergeCell ref="C24:C28"/>
    <mergeCell ref="D24:D28"/>
    <mergeCell ref="I24:I28"/>
    <mergeCell ref="J24:J28"/>
    <mergeCell ref="K24:K28"/>
    <mergeCell ref="L24:L28"/>
    <mergeCell ref="M24:M28"/>
    <mergeCell ref="A19:A23"/>
    <mergeCell ref="B19:B23"/>
    <mergeCell ref="C19:C23"/>
    <mergeCell ref="D19:D23"/>
    <mergeCell ref="I19:I23"/>
    <mergeCell ref="J19:J23"/>
    <mergeCell ref="K19:K23"/>
    <mergeCell ref="L19:L23"/>
    <mergeCell ref="M19:M23"/>
    <mergeCell ref="N19:N23"/>
    <mergeCell ref="O19:O23"/>
    <mergeCell ref="P19:P23"/>
    <mergeCell ref="R19:R20"/>
    <mergeCell ref="W29:W33"/>
    <mergeCell ref="AD29:AD33"/>
    <mergeCell ref="X30:Y33"/>
    <mergeCell ref="Z30:AA33"/>
    <mergeCell ref="AB30:AB33"/>
    <mergeCell ref="AD19:AD23"/>
    <mergeCell ref="X20:Y23"/>
    <mergeCell ref="Z20:AA23"/>
    <mergeCell ref="AB20:AB23"/>
    <mergeCell ref="AC20:AC23"/>
    <mergeCell ref="W24:W28"/>
    <mergeCell ref="AD24:AD28"/>
    <mergeCell ref="X25:Y28"/>
    <mergeCell ref="Z25:AA28"/>
    <mergeCell ref="AB25:AB28"/>
    <mergeCell ref="AC25:AC28"/>
    <mergeCell ref="R26:R28"/>
    <mergeCell ref="T26:T28"/>
    <mergeCell ref="N24:N28"/>
    <mergeCell ref="O24:O28"/>
    <mergeCell ref="P24:P28"/>
    <mergeCell ref="R24:R25"/>
    <mergeCell ref="K29:K33"/>
    <mergeCell ref="L29:L33"/>
    <mergeCell ref="M29:M33"/>
    <mergeCell ref="N29:N33"/>
    <mergeCell ref="O29:O33"/>
    <mergeCell ref="P29:P33"/>
    <mergeCell ref="R29:R30"/>
    <mergeCell ref="S24:S28"/>
    <mergeCell ref="U24:U28"/>
    <mergeCell ref="U29:U33"/>
    <mergeCell ref="R31:R33"/>
    <mergeCell ref="T31:T33"/>
    <mergeCell ref="R36:R38"/>
    <mergeCell ref="T36:T38"/>
    <mergeCell ref="R39:R40"/>
    <mergeCell ref="A34:A38"/>
    <mergeCell ref="B34:B38"/>
    <mergeCell ref="C34:C38"/>
    <mergeCell ref="D34:D38"/>
    <mergeCell ref="I34:I38"/>
    <mergeCell ref="J34:J38"/>
    <mergeCell ref="K34:K38"/>
    <mergeCell ref="L34:L38"/>
    <mergeCell ref="M34:M38"/>
    <mergeCell ref="N34:N38"/>
    <mergeCell ref="O34:O38"/>
    <mergeCell ref="P34:P38"/>
    <mergeCell ref="R34:R35"/>
    <mergeCell ref="A29:A33"/>
    <mergeCell ref="B29:B33"/>
    <mergeCell ref="C29:C33"/>
    <mergeCell ref="D29:D33"/>
    <mergeCell ref="I29:I33"/>
    <mergeCell ref="J29:J33"/>
    <mergeCell ref="R41:R43"/>
    <mergeCell ref="T41:T43"/>
    <mergeCell ref="A39:A43"/>
    <mergeCell ref="B39:B43"/>
    <mergeCell ref="C39:C43"/>
    <mergeCell ref="D39:D43"/>
    <mergeCell ref="I39:I43"/>
    <mergeCell ref="J39:J43"/>
    <mergeCell ref="K39:K43"/>
    <mergeCell ref="L39:L43"/>
    <mergeCell ref="M39:M43"/>
    <mergeCell ref="N39:N43"/>
    <mergeCell ref="O39:O43"/>
    <mergeCell ref="P39:P43"/>
    <mergeCell ref="AE14:AE18"/>
    <mergeCell ref="AE19:AE23"/>
    <mergeCell ref="AE24:AE28"/>
    <mergeCell ref="AE29:AE33"/>
    <mergeCell ref="AE34:AE38"/>
    <mergeCell ref="AE39:AE43"/>
    <mergeCell ref="S39:S43"/>
    <mergeCell ref="U39:U43"/>
    <mergeCell ref="W39:W43"/>
    <mergeCell ref="AD39:AD43"/>
    <mergeCell ref="X40:Y43"/>
    <mergeCell ref="Z40:AA43"/>
    <mergeCell ref="AB40:AB43"/>
    <mergeCell ref="AC40:AC43"/>
    <mergeCell ref="S34:S38"/>
    <mergeCell ref="U34:U38"/>
    <mergeCell ref="W34:W38"/>
    <mergeCell ref="AD34:AD38"/>
    <mergeCell ref="X35:Y38"/>
    <mergeCell ref="Z35:AA38"/>
    <mergeCell ref="AB35:AB38"/>
    <mergeCell ref="AC35:AC38"/>
    <mergeCell ref="S29:S33"/>
    <mergeCell ref="AC30:AC33"/>
    <mergeCell ref="AD69:AD73"/>
    <mergeCell ref="AE69:AE73"/>
    <mergeCell ref="AF69:AF73"/>
    <mergeCell ref="AG69:AG73"/>
    <mergeCell ref="AH69:AH73"/>
    <mergeCell ref="AI69:AI73"/>
    <mergeCell ref="X70:Y73"/>
    <mergeCell ref="Z70:AA73"/>
    <mergeCell ref="AB70:AB73"/>
    <mergeCell ref="AC70:AC73"/>
    <mergeCell ref="A74:A78"/>
    <mergeCell ref="B74:B78"/>
    <mergeCell ref="C74:C78"/>
    <mergeCell ref="D74:D78"/>
    <mergeCell ref="I74:I78"/>
    <mergeCell ref="J74:J78"/>
    <mergeCell ref="K74:K78"/>
    <mergeCell ref="L74:L78"/>
    <mergeCell ref="M74:M78"/>
    <mergeCell ref="N74:N78"/>
    <mergeCell ref="O74:O78"/>
    <mergeCell ref="P74:P78"/>
    <mergeCell ref="R74:R75"/>
    <mergeCell ref="S74:S78"/>
    <mergeCell ref="R76:R78"/>
    <mergeCell ref="T76:T78"/>
    <mergeCell ref="U74:U78"/>
    <mergeCell ref="W74:W78"/>
    <mergeCell ref="V74:V78"/>
    <mergeCell ref="AD74:AD78"/>
    <mergeCell ref="AE74:AE78"/>
    <mergeCell ref="AF74:AF78"/>
    <mergeCell ref="AG74:AG78"/>
    <mergeCell ref="AH74:AH78"/>
    <mergeCell ref="AI74:AI78"/>
    <mergeCell ref="X75:Y78"/>
    <mergeCell ref="Z75:AA78"/>
    <mergeCell ref="AB75:AB78"/>
    <mergeCell ref="AC75:AC78"/>
    <mergeCell ref="A79:A83"/>
    <mergeCell ref="B79:B83"/>
    <mergeCell ref="C79:C83"/>
    <mergeCell ref="D79:D83"/>
    <mergeCell ref="I79:I83"/>
    <mergeCell ref="J79:J83"/>
    <mergeCell ref="K79:K83"/>
    <mergeCell ref="L79:L83"/>
    <mergeCell ref="M79:M83"/>
    <mergeCell ref="N79:N83"/>
    <mergeCell ref="O79:O83"/>
    <mergeCell ref="P79:P83"/>
    <mergeCell ref="R79:R80"/>
    <mergeCell ref="S79:S83"/>
    <mergeCell ref="U79:U83"/>
    <mergeCell ref="W79:W83"/>
    <mergeCell ref="AD79:AD83"/>
    <mergeCell ref="AE79:AE83"/>
    <mergeCell ref="V79:V83"/>
    <mergeCell ref="AF79:AF83"/>
    <mergeCell ref="AG79:AG83"/>
    <mergeCell ref="AH79:AH83"/>
    <mergeCell ref="AI79:AI83"/>
    <mergeCell ref="X80:Y83"/>
    <mergeCell ref="Z80:AA83"/>
    <mergeCell ref="AB80:AB83"/>
    <mergeCell ref="AC80:AC83"/>
    <mergeCell ref="R81:R83"/>
    <mergeCell ref="T81:T83"/>
    <mergeCell ref="A84:A88"/>
    <mergeCell ref="B84:B88"/>
    <mergeCell ref="C84:C88"/>
    <mergeCell ref="D84:D88"/>
    <mergeCell ref="I84:I88"/>
    <mergeCell ref="J84:J88"/>
    <mergeCell ref="K84:K88"/>
    <mergeCell ref="L84:L88"/>
    <mergeCell ref="M84:M88"/>
    <mergeCell ref="N84:N88"/>
    <mergeCell ref="O84:O88"/>
    <mergeCell ref="P84:P88"/>
    <mergeCell ref="R84:R85"/>
    <mergeCell ref="S84:S88"/>
    <mergeCell ref="U84:U88"/>
    <mergeCell ref="W84:W88"/>
    <mergeCell ref="AD84:AD88"/>
    <mergeCell ref="AE84:AE88"/>
    <mergeCell ref="V84:V88"/>
    <mergeCell ref="AF84:AF88"/>
    <mergeCell ref="AG84:AG88"/>
    <mergeCell ref="AH84:AH88"/>
    <mergeCell ref="AI84:AI88"/>
    <mergeCell ref="X85:Y88"/>
    <mergeCell ref="Z85:AA88"/>
    <mergeCell ref="AB85:AB88"/>
    <mergeCell ref="AC85:AC88"/>
    <mergeCell ref="R86:R88"/>
    <mergeCell ref="T86:T88"/>
    <mergeCell ref="A89:A93"/>
    <mergeCell ref="B89:B93"/>
    <mergeCell ref="C89:C93"/>
    <mergeCell ref="D89:D93"/>
    <mergeCell ref="I89:I93"/>
    <mergeCell ref="J89:J93"/>
    <mergeCell ref="K89:K93"/>
    <mergeCell ref="L89:L93"/>
    <mergeCell ref="M89:M93"/>
    <mergeCell ref="N89:N93"/>
    <mergeCell ref="O89:O93"/>
    <mergeCell ref="P89:P93"/>
    <mergeCell ref="R89:R90"/>
    <mergeCell ref="S89:S93"/>
    <mergeCell ref="U89:U93"/>
    <mergeCell ref="W89:W93"/>
    <mergeCell ref="AD89:AD93"/>
    <mergeCell ref="AE89:AE93"/>
    <mergeCell ref="V89:V93"/>
    <mergeCell ref="AF89:AF93"/>
    <mergeCell ref="AG89:AG93"/>
    <mergeCell ref="AH89:AH93"/>
    <mergeCell ref="AI89:AI93"/>
    <mergeCell ref="X90:Y93"/>
    <mergeCell ref="Z90:AA93"/>
    <mergeCell ref="AB90:AB93"/>
    <mergeCell ref="AC90:AC93"/>
    <mergeCell ref="R91:R93"/>
    <mergeCell ref="T91:T93"/>
    <mergeCell ref="A94:A98"/>
    <mergeCell ref="B94:B98"/>
    <mergeCell ref="C94:C98"/>
    <mergeCell ref="D94:D98"/>
    <mergeCell ref="I94:I98"/>
    <mergeCell ref="J94:J98"/>
    <mergeCell ref="K94:K98"/>
    <mergeCell ref="L94:L98"/>
    <mergeCell ref="M94:M98"/>
    <mergeCell ref="N94:N98"/>
    <mergeCell ref="O94:O98"/>
    <mergeCell ref="P94:P98"/>
    <mergeCell ref="R94:R95"/>
    <mergeCell ref="S94:S98"/>
    <mergeCell ref="U94:U98"/>
    <mergeCell ref="W94:W98"/>
    <mergeCell ref="AD94:AD98"/>
    <mergeCell ref="AE94:AE98"/>
    <mergeCell ref="V94:V98"/>
    <mergeCell ref="AF94:AF98"/>
    <mergeCell ref="AG94:AG98"/>
    <mergeCell ref="AH94:AH98"/>
    <mergeCell ref="AI94:AI98"/>
    <mergeCell ref="X95:Y98"/>
    <mergeCell ref="Z95:AA98"/>
    <mergeCell ref="AB95:AB98"/>
    <mergeCell ref="AC95:AC98"/>
    <mergeCell ref="R96:R98"/>
    <mergeCell ref="T96:T98"/>
    <mergeCell ref="A99:A103"/>
    <mergeCell ref="B99:B103"/>
    <mergeCell ref="C99:C103"/>
    <mergeCell ref="D99:D103"/>
    <mergeCell ref="I99:I103"/>
    <mergeCell ref="J99:J103"/>
    <mergeCell ref="K99:K103"/>
    <mergeCell ref="L99:L103"/>
    <mergeCell ref="M99:M103"/>
    <mergeCell ref="N99:N103"/>
    <mergeCell ref="O99:O103"/>
    <mergeCell ref="P99:P103"/>
    <mergeCell ref="R99:R100"/>
    <mergeCell ref="S99:S103"/>
    <mergeCell ref="U99:U103"/>
    <mergeCell ref="W99:W103"/>
    <mergeCell ref="AD99:AD103"/>
    <mergeCell ref="AE99:AE103"/>
    <mergeCell ref="V99:V103"/>
    <mergeCell ref="AF99:AF103"/>
    <mergeCell ref="AG99:AG103"/>
    <mergeCell ref="AH99:AH103"/>
    <mergeCell ref="AI99:AI103"/>
    <mergeCell ref="X100:Y103"/>
    <mergeCell ref="Z100:AA103"/>
    <mergeCell ref="AB100:AB103"/>
    <mergeCell ref="AC100:AC103"/>
    <mergeCell ref="R101:R103"/>
    <mergeCell ref="T101:T103"/>
    <mergeCell ref="A104:A108"/>
    <mergeCell ref="B104:B108"/>
    <mergeCell ref="C104:C108"/>
    <mergeCell ref="D104:D108"/>
    <mergeCell ref="I104:I108"/>
    <mergeCell ref="J104:J108"/>
    <mergeCell ref="K104:K108"/>
    <mergeCell ref="L104:L108"/>
    <mergeCell ref="M104:M108"/>
    <mergeCell ref="N104:N108"/>
    <mergeCell ref="O104:O108"/>
    <mergeCell ref="P104:P108"/>
    <mergeCell ref="R104:R105"/>
    <mergeCell ref="S104:S108"/>
    <mergeCell ref="U104:U108"/>
    <mergeCell ref="W104:W108"/>
    <mergeCell ref="AD104:AD108"/>
    <mergeCell ref="AE104:AE108"/>
    <mergeCell ref="V104:V108"/>
    <mergeCell ref="AF104:AF108"/>
    <mergeCell ref="AG104:AG108"/>
    <mergeCell ref="AH104:AH108"/>
    <mergeCell ref="AI104:AI108"/>
    <mergeCell ref="X105:Y108"/>
    <mergeCell ref="Z105:AA108"/>
    <mergeCell ref="AB105:AB108"/>
    <mergeCell ref="AC105:AC108"/>
    <mergeCell ref="R106:R108"/>
    <mergeCell ref="T106:T108"/>
  </mergeCells>
  <phoneticPr fontId="17" type="noConversion"/>
  <conditionalFormatting sqref="R9:R10">
    <cfRule type="cellIs" dxfId="51" priority="25" operator="equal">
      <formula>"Прекорачење времена"</formula>
    </cfRule>
    <cfRule type="cellIs" dxfId="50" priority="26" operator="equal">
      <formula>"УСПЕШНО"</formula>
    </cfRule>
  </conditionalFormatting>
  <conditionalFormatting sqref="R14:R15">
    <cfRule type="cellIs" dxfId="49" priority="23" operator="equal">
      <formula>"Прекорачење времена"</formula>
    </cfRule>
    <cfRule type="cellIs" dxfId="48" priority="24" operator="equal">
      <formula>"УСПЕШНО"</formula>
    </cfRule>
  </conditionalFormatting>
  <conditionalFormatting sqref="R19:R20">
    <cfRule type="cellIs" dxfId="47" priority="21" operator="equal">
      <formula>"Прекорачење времена"</formula>
    </cfRule>
    <cfRule type="cellIs" dxfId="46" priority="22" operator="equal">
      <formula>"УСПЕШНО"</formula>
    </cfRule>
  </conditionalFormatting>
  <conditionalFormatting sqref="R24:R25">
    <cfRule type="cellIs" dxfId="45" priority="19" operator="equal">
      <formula>"Прекорачење времена"</formula>
    </cfRule>
    <cfRule type="cellIs" dxfId="44" priority="20" operator="equal">
      <formula>"УСПЕШНО"</formula>
    </cfRule>
  </conditionalFormatting>
  <conditionalFormatting sqref="R29:R30">
    <cfRule type="cellIs" dxfId="43" priority="17" operator="equal">
      <formula>"Прекорачење времена"</formula>
    </cfRule>
    <cfRule type="cellIs" dxfId="42" priority="18" operator="equal">
      <formula>"УСПЕШНО"</formula>
    </cfRule>
  </conditionalFormatting>
  <conditionalFormatting sqref="R34:R35">
    <cfRule type="cellIs" dxfId="41" priority="15" operator="equal">
      <formula>"Прекорачење времена"</formula>
    </cfRule>
    <cfRule type="cellIs" dxfId="40" priority="16" operator="equal">
      <formula>"УСПЕШНО"</formula>
    </cfRule>
  </conditionalFormatting>
  <conditionalFormatting sqref="R39:R40">
    <cfRule type="cellIs" dxfId="39" priority="13" operator="equal">
      <formula>"Прекорачење времена"</formula>
    </cfRule>
    <cfRule type="cellIs" dxfId="38" priority="14" operator="equal">
      <formula>"УСПЕШНО"</formula>
    </cfRule>
  </conditionalFormatting>
  <conditionalFormatting sqref="R44:R45">
    <cfRule type="cellIs" dxfId="37" priority="11" operator="equal">
      <formula>"Прекорачење времена"</formula>
    </cfRule>
    <cfRule type="cellIs" dxfId="36" priority="12" operator="equal">
      <formula>"УСПЕШНО"</formula>
    </cfRule>
  </conditionalFormatting>
  <conditionalFormatting sqref="R49:R50 R54:R55 R59:R60 R64:R65 R69:R70 R74:R75 R79:R80 R84:R85 R89:R90 R94:R95 R99:R100 R104:R105">
    <cfRule type="cellIs" dxfId="35" priority="9" operator="equal">
      <formula>"Прекорачење времена"</formula>
    </cfRule>
    <cfRule type="cellIs" dxfId="34" priority="10" operator="equal">
      <formula>"УСПЕШНО"</formula>
    </cfRule>
  </conditionalFormatting>
  <conditionalFormatting sqref="T9">
    <cfRule type="cellIs" dxfId="33" priority="7" operator="equal">
      <formula>"УСПЕШНО"</formula>
    </cfRule>
    <cfRule type="cellIs" dxfId="32" priority="8" operator="equal">
      <formula>"Недостају све КТ"</formula>
    </cfRule>
  </conditionalFormatting>
  <conditionalFormatting sqref="T14 T19 T24">
    <cfRule type="cellIs" dxfId="31" priority="5" operator="equal">
      <formula>"УСПЕШНО"</formula>
    </cfRule>
    <cfRule type="cellIs" dxfId="30" priority="6" operator="equal">
      <formula>"Недостају све КТ"</formula>
    </cfRule>
  </conditionalFormatting>
  <conditionalFormatting sqref="T29 T34 T39">
    <cfRule type="cellIs" dxfId="29" priority="3" operator="equal">
      <formula>"УСПЕШНО"</formula>
    </cfRule>
    <cfRule type="cellIs" dxfId="28" priority="4" operator="equal">
      <formula>"Недостају све КТ"</formula>
    </cfRule>
  </conditionalFormatting>
  <conditionalFormatting sqref="T44 T49 T54 T59 T64 T69 T74 T79 T84 T89 T94 T99 T104">
    <cfRule type="cellIs" dxfId="27" priority="1" operator="equal">
      <formula>"УСПЕШНО"</formula>
    </cfRule>
    <cfRule type="cellIs" dxfId="26" priority="2" operator="equal">
      <formula>"Недостају све КТ"</formula>
    </cfRule>
  </conditionalFormatting>
  <dataValidations count="2">
    <dataValidation type="list" allowBlank="1" showInputMessage="1" showErrorMessage="1" sqref="AD9:AD108" xr:uid="{00000000-0002-0000-0500-000000000000}">
      <formula1>"DISQ"</formula1>
    </dataValidation>
    <dataValidation type="list" allowBlank="1" showInputMessage="1" showErrorMessage="1" sqref="F9:F108" xr:uid="{00000000-0002-0000-0500-000001000000}">
      <formula1>$AJ$9:$AJ$10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31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Клубови!$A$2:$A$60</xm:f>
          </x14:formula1>
          <xm:sqref>C9:C108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A9B2C-5D31-46A0-9FFC-79F870EF92DA}">
  <dimension ref="A1:AJ108"/>
  <sheetViews>
    <sheetView zoomScale="70" zoomScaleNormal="70" workbookViewId="0">
      <selection activeCell="T20" sqref="T20"/>
    </sheetView>
  </sheetViews>
  <sheetFormatPr defaultRowHeight="14.4" x14ac:dyDescent="0.3"/>
  <cols>
    <col min="2" max="2" width="10.33203125" customWidth="1"/>
    <col min="3" max="3" width="13.33203125" customWidth="1"/>
    <col min="4" max="4" width="14" customWidth="1"/>
    <col min="5" max="5" width="23.6640625" customWidth="1"/>
    <col min="6" max="6" width="6.109375" style="53" customWidth="1"/>
    <col min="7" max="7" width="9.5546875" style="51" hidden="1" customWidth="1"/>
    <col min="8" max="8" width="12.6640625" customWidth="1"/>
    <col min="9" max="9" width="5.44140625" customWidth="1"/>
    <col min="10" max="10" width="5.6640625" customWidth="1"/>
    <col min="11" max="12" width="5.44140625" customWidth="1"/>
    <col min="13" max="14" width="5.33203125" customWidth="1"/>
    <col min="15" max="15" width="7.88671875" hidden="1" customWidth="1"/>
    <col min="16" max="17" width="8.77734375" hidden="1" customWidth="1"/>
    <col min="18" max="18" width="13.33203125" customWidth="1"/>
    <col min="19" max="19" width="9" hidden="1" customWidth="1"/>
    <col min="20" max="20" width="17.33203125" customWidth="1"/>
    <col min="21" max="21" width="12.6640625" customWidth="1"/>
    <col min="22" max="22" width="10.109375" style="56" customWidth="1"/>
    <col min="23" max="23" width="11.6640625" customWidth="1"/>
    <col min="25" max="25" width="9" customWidth="1"/>
    <col min="26" max="26" width="8.5546875" customWidth="1"/>
    <col min="27" max="27" width="8.33203125" customWidth="1"/>
    <col min="28" max="28" width="11.109375" customWidth="1"/>
    <col min="29" max="29" width="10.88671875" customWidth="1"/>
    <col min="32" max="32" width="0.109375" customWidth="1"/>
    <col min="33" max="36" width="8.88671875" hidden="1" customWidth="1"/>
  </cols>
  <sheetData>
    <row r="1" spans="1:36" ht="28.8" x14ac:dyDescent="0.55000000000000004">
      <c r="A1" s="114">
        <f>+Пионири!A1</f>
        <v>3</v>
      </c>
      <c r="B1" s="114"/>
      <c r="C1" s="114"/>
      <c r="D1" s="114"/>
      <c r="E1" s="114"/>
      <c r="F1" s="114"/>
      <c r="G1" s="49"/>
      <c r="H1" s="115" t="s">
        <v>0</v>
      </c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6"/>
      <c r="Z1" s="116"/>
      <c r="AA1" s="116"/>
      <c r="AB1" s="116"/>
      <c r="AC1" s="116"/>
      <c r="AD1" s="116"/>
      <c r="AE1" s="116"/>
    </row>
    <row r="2" spans="1:36" ht="21" customHeight="1" x14ac:dyDescent="0.3">
      <c r="A2" s="109"/>
      <c r="B2" s="109"/>
      <c r="C2" s="109"/>
      <c r="D2" s="109"/>
      <c r="E2" s="176" t="str">
        <f>+Пионири!F2</f>
        <v>ДАНИ ПЛАНИНАРА СРБИЈЕ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09"/>
      <c r="Z2" s="109"/>
      <c r="AA2" s="109"/>
      <c r="AB2" s="109"/>
      <c r="AC2" s="109"/>
      <c r="AD2" s="109"/>
      <c r="AE2" s="109"/>
    </row>
    <row r="3" spans="1:36" ht="25.2" customHeight="1" x14ac:dyDescent="0.3">
      <c r="A3" s="36" t="s">
        <v>1</v>
      </c>
      <c r="B3" s="180" t="str">
        <f>+Пионири!B3</f>
        <v>Дојкинци</v>
      </c>
      <c r="C3" s="180"/>
      <c r="D3" s="180"/>
      <c r="E3" s="180"/>
      <c r="F3" s="180"/>
      <c r="G3" s="180"/>
      <c r="H3" s="180"/>
      <c r="I3" s="118" t="s">
        <v>2</v>
      </c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80" t="str">
        <f>+Пионири!W3</f>
        <v>14.06.2026.</v>
      </c>
      <c r="V3" s="180"/>
      <c r="W3" s="180"/>
      <c r="X3" s="120" t="s">
        <v>3</v>
      </c>
      <c r="Y3" s="120"/>
      <c r="Z3" s="120"/>
      <c r="AA3" s="120"/>
      <c r="AB3" s="120"/>
      <c r="AC3" s="120"/>
      <c r="AD3" s="120"/>
      <c r="AE3" s="120"/>
    </row>
    <row r="4" spans="1:36" ht="1.2" customHeight="1" thickBot="1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</row>
    <row r="5" spans="1:36" ht="43.2" customHeight="1" thickBot="1" x14ac:dyDescent="0.35">
      <c r="A5" s="177" t="s">
        <v>101</v>
      </c>
      <c r="B5" s="177"/>
      <c r="C5" s="177"/>
      <c r="D5" s="177"/>
      <c r="E5" s="177"/>
      <c r="F5" s="2"/>
      <c r="G5" s="1"/>
      <c r="H5" s="1" t="s">
        <v>4</v>
      </c>
      <c r="I5" s="13">
        <v>2</v>
      </c>
      <c r="J5" s="33" t="s">
        <v>6</v>
      </c>
      <c r="K5" s="13">
        <v>30</v>
      </c>
      <c r="L5" s="34" t="s">
        <v>5</v>
      </c>
      <c r="M5" s="1"/>
      <c r="N5" s="12"/>
      <c r="O5" s="12"/>
      <c r="P5" s="12"/>
      <c r="Q5" s="12"/>
      <c r="R5" s="1"/>
      <c r="S5" s="1"/>
      <c r="T5" s="3"/>
      <c r="U5" s="1"/>
      <c r="V5" s="54"/>
      <c r="W5" s="1" t="s">
        <v>8</v>
      </c>
      <c r="X5" s="32">
        <v>6</v>
      </c>
      <c r="Y5" s="1" t="s">
        <v>9</v>
      </c>
      <c r="Z5" s="13"/>
      <c r="AA5" s="1" t="s">
        <v>10</v>
      </c>
      <c r="AB5" s="13"/>
      <c r="AC5" s="1" t="s">
        <v>11</v>
      </c>
      <c r="AD5" s="35"/>
      <c r="AE5" s="122" t="s">
        <v>80</v>
      </c>
    </row>
    <row r="6" spans="1:36" s="37" customFormat="1" ht="3" customHeight="1" thickBot="1" x14ac:dyDescent="0.35">
      <c r="F6" s="52"/>
      <c r="G6" s="50"/>
      <c r="V6" s="55"/>
      <c r="AE6" s="123"/>
    </row>
    <row r="7" spans="1:36" s="2" customFormat="1" ht="28.95" customHeight="1" thickBot="1" x14ac:dyDescent="0.35">
      <c r="A7" s="110" t="s">
        <v>12</v>
      </c>
      <c r="B7" s="110" t="s">
        <v>72</v>
      </c>
      <c r="C7" s="110" t="s">
        <v>73</v>
      </c>
      <c r="D7" s="110" t="s">
        <v>13</v>
      </c>
      <c r="E7" s="110" t="s">
        <v>14</v>
      </c>
      <c r="F7" s="111" t="s">
        <v>90</v>
      </c>
      <c r="G7" s="111" t="s">
        <v>95</v>
      </c>
      <c r="H7" s="110" t="s">
        <v>15</v>
      </c>
      <c r="I7" s="110" t="s">
        <v>16</v>
      </c>
      <c r="J7" s="110"/>
      <c r="K7" s="110"/>
      <c r="L7" s="110" t="s">
        <v>17</v>
      </c>
      <c r="M7" s="110"/>
      <c r="N7" s="110"/>
      <c r="O7" s="126" t="s">
        <v>28</v>
      </c>
      <c r="P7" s="126" t="s">
        <v>29</v>
      </c>
      <c r="Q7" s="65" t="s">
        <v>100</v>
      </c>
      <c r="R7" s="110" t="s">
        <v>74</v>
      </c>
      <c r="S7" s="126" t="s">
        <v>31</v>
      </c>
      <c r="T7" s="110" t="s">
        <v>21</v>
      </c>
      <c r="U7" s="110" t="s">
        <v>22</v>
      </c>
      <c r="V7" s="178" t="s">
        <v>94</v>
      </c>
      <c r="W7" s="111" t="s">
        <v>79</v>
      </c>
      <c r="X7" s="110" t="s">
        <v>23</v>
      </c>
      <c r="Y7" s="110"/>
      <c r="Z7" s="110" t="s">
        <v>24</v>
      </c>
      <c r="AA7" s="110"/>
      <c r="AB7" s="110" t="s">
        <v>25</v>
      </c>
      <c r="AC7" s="110" t="s">
        <v>26</v>
      </c>
      <c r="AD7" s="124" t="s">
        <v>27</v>
      </c>
      <c r="AE7" s="123"/>
      <c r="AF7" s="154" t="s">
        <v>75</v>
      </c>
      <c r="AG7" s="104" t="s">
        <v>76</v>
      </c>
      <c r="AH7" s="104" t="s">
        <v>77</v>
      </c>
      <c r="AI7" s="104" t="s">
        <v>78</v>
      </c>
    </row>
    <row r="8" spans="1:36" ht="15" thickBot="1" x14ac:dyDescent="0.35">
      <c r="A8" s="111"/>
      <c r="B8" s="111"/>
      <c r="C8" s="111"/>
      <c r="D8" s="112"/>
      <c r="E8" s="111"/>
      <c r="F8" s="113"/>
      <c r="G8" s="113"/>
      <c r="H8" s="111"/>
      <c r="I8" s="4" t="s">
        <v>18</v>
      </c>
      <c r="J8" s="4" t="s">
        <v>19</v>
      </c>
      <c r="K8" s="4" t="s">
        <v>20</v>
      </c>
      <c r="L8" s="4" t="s">
        <v>18</v>
      </c>
      <c r="M8" s="4" t="s">
        <v>19</v>
      </c>
      <c r="N8" s="4" t="s">
        <v>20</v>
      </c>
      <c r="O8" s="93"/>
      <c r="P8" s="93"/>
      <c r="Q8" s="66">
        <f>(I5*3600)+(K5*60)</f>
        <v>9000</v>
      </c>
      <c r="R8" s="111"/>
      <c r="S8" s="94"/>
      <c r="T8" s="111"/>
      <c r="U8" s="111"/>
      <c r="V8" s="179"/>
      <c r="W8" s="113"/>
      <c r="X8" s="111"/>
      <c r="Y8" s="111"/>
      <c r="Z8" s="111"/>
      <c r="AA8" s="111"/>
      <c r="AB8" s="111"/>
      <c r="AC8" s="111"/>
      <c r="AD8" s="125"/>
      <c r="AE8" s="123"/>
      <c r="AF8" s="155"/>
      <c r="AG8" s="105"/>
      <c r="AH8" s="105"/>
      <c r="AI8" s="105"/>
    </row>
    <row r="9" spans="1:36" ht="14.4" customHeight="1" thickBot="1" x14ac:dyDescent="0.35">
      <c r="A9" s="136" t="str">
        <f>IF(OR(B9="",B9="DISQ",B9="DNF",B9="DNS"),B9,IF(AE9&gt;1,AE9,RANK(B9,$B$9:$B$104,0)))</f>
        <v/>
      </c>
      <c r="B9" s="139" t="str">
        <f>IF(AND(F9="",F10="",F11=""),"",IF(I9="","DNS",IF(L9="","DNF",IF(OR(Q10&gt;$Q$8,AF9="DISQ"),"DISQ",T11+U9+V9+W9))))</f>
        <v/>
      </c>
      <c r="C9" s="145"/>
      <c r="D9" s="158"/>
      <c r="E9" s="58"/>
      <c r="F9" s="43"/>
      <c r="G9" s="57">
        <f>IF(F9="Ж",5,0)</f>
        <v>0</v>
      </c>
      <c r="H9" s="59"/>
      <c r="I9" s="151"/>
      <c r="J9" s="151"/>
      <c r="K9" s="151"/>
      <c r="L9" s="130"/>
      <c r="M9" s="130"/>
      <c r="N9" s="130"/>
      <c r="O9" s="88">
        <f>+(I9*3600)+(J9*60)+K9</f>
        <v>0</v>
      </c>
      <c r="P9" s="88">
        <f>+(L9*3600)+(M9*60)+N9</f>
        <v>0</v>
      </c>
      <c r="Q9" s="61"/>
      <c r="R9" s="90" t="str">
        <f>IF(Q10="","",IF(Q10&lt;=$Q$8,"УСПЕШНО","Прекорачење времена"))</f>
        <v/>
      </c>
      <c r="S9" s="92" t="str">
        <f>IF(AND(R9="УСПЕШНО",T9="УСПЕШНО"),Q10,"")</f>
        <v/>
      </c>
      <c r="T9" s="5" t="str">
        <f>IF(T11="","",IF(AND(T10=$X$5),"УСПЕШНО",IF(AND(T10&lt;$X$5),"Недостају све КТ")))</f>
        <v/>
      </c>
      <c r="U9" s="106" t="str">
        <f>IF(E9="","",IF(S9="",0,MIN($S$9:$S$104)/S9*100))</f>
        <v/>
      </c>
      <c r="V9" s="95" t="str">
        <f>IF(E9="","",SUM(G9:G13))</f>
        <v/>
      </c>
      <c r="W9" s="95" t="str">
        <f>IF(E9="","",AF9+AG9+AH9+AI9)</f>
        <v/>
      </c>
      <c r="X9" s="26"/>
      <c r="Y9" s="27"/>
      <c r="Z9" s="28"/>
      <c r="AA9" s="27"/>
      <c r="AB9" s="28"/>
      <c r="AC9" s="27"/>
      <c r="AD9" s="98"/>
      <c r="AE9" s="101"/>
      <c r="AF9" s="102">
        <f>IF(X10="",0,X10)</f>
        <v>0</v>
      </c>
      <c r="AG9" s="76">
        <f>IF(Z10="",0,Z10)</f>
        <v>0</v>
      </c>
      <c r="AH9" s="76">
        <f>IF(AB10="",0,AB10)</f>
        <v>0</v>
      </c>
      <c r="AI9" s="76">
        <f>IF(AC10="",0,AC10)</f>
        <v>0</v>
      </c>
      <c r="AJ9" t="s">
        <v>91</v>
      </c>
    </row>
    <row r="10" spans="1:36" ht="16.2" thickBot="1" x14ac:dyDescent="0.35">
      <c r="A10" s="137"/>
      <c r="B10" s="140"/>
      <c r="C10" s="146"/>
      <c r="D10" s="146"/>
      <c r="E10" s="58"/>
      <c r="F10" s="44"/>
      <c r="G10" s="57">
        <f t="shared" ref="G10:G73" si="0">IF(F10="Ж",5,0)</f>
        <v>0</v>
      </c>
      <c r="H10" s="18"/>
      <c r="I10" s="152"/>
      <c r="J10" s="152"/>
      <c r="K10" s="152"/>
      <c r="L10" s="131"/>
      <c r="M10" s="131"/>
      <c r="N10" s="131"/>
      <c r="O10" s="89"/>
      <c r="P10" s="89"/>
      <c r="Q10" s="62" t="str">
        <f>IF(OR(O9=0,P9=0),"",P9-O9)</f>
        <v/>
      </c>
      <c r="R10" s="91"/>
      <c r="S10" s="93"/>
      <c r="T10" s="25"/>
      <c r="U10" s="107"/>
      <c r="V10" s="96"/>
      <c r="W10" s="96"/>
      <c r="X10" s="78" t="str">
        <f>IF(AND(X9="",Y9=""),"",IF($Z$5&gt;=(X9+Y9),(X9*5)-(Y9*5),"Погрешан унос података"))</f>
        <v/>
      </c>
      <c r="Y10" s="79"/>
      <c r="Z10" s="82" t="str">
        <f>IF(AND(Z9="",AA9=""),"",IF($AB$5=(Z9+AA9),(Z9*20)-(AA9*5),"Погрешан унос података"))</f>
        <v/>
      </c>
      <c r="AA10" s="83"/>
      <c r="AB10" s="156" t="str">
        <f>IF(AB9="","",IF($AD$5&gt;=AB9,AB9*10,"Погрешан унос"))</f>
        <v/>
      </c>
      <c r="AC10" s="86" t="str">
        <f>IF(AC9="","",AC9*-5)</f>
        <v/>
      </c>
      <c r="AD10" s="99"/>
      <c r="AE10" s="101"/>
      <c r="AF10" s="102"/>
      <c r="AG10" s="76"/>
      <c r="AH10" s="76"/>
      <c r="AI10" s="76"/>
      <c r="AJ10" t="s">
        <v>92</v>
      </c>
    </row>
    <row r="11" spans="1:36" ht="16.2" thickBot="1" x14ac:dyDescent="0.35">
      <c r="A11" s="138"/>
      <c r="B11" s="141"/>
      <c r="C11" s="147"/>
      <c r="D11" s="147"/>
      <c r="E11" s="58"/>
      <c r="F11" s="44"/>
      <c r="G11" s="57">
        <f t="shared" si="0"/>
        <v>0</v>
      </c>
      <c r="H11" s="18"/>
      <c r="I11" s="175"/>
      <c r="J11" s="175"/>
      <c r="K11" s="175"/>
      <c r="L11" s="173"/>
      <c r="M11" s="173"/>
      <c r="N11" s="173"/>
      <c r="O11" s="89"/>
      <c r="P11" s="89"/>
      <c r="Q11" s="73" t="str">
        <f>IF(Q10="","",Q10/86400)</f>
        <v/>
      </c>
      <c r="R11" s="170" t="str">
        <f>Q11</f>
        <v/>
      </c>
      <c r="S11" s="93"/>
      <c r="T11" s="86" t="str">
        <f>IF(T10="","",T10*50)</f>
        <v/>
      </c>
      <c r="U11" s="107"/>
      <c r="V11" s="96"/>
      <c r="W11" s="96"/>
      <c r="X11" s="165"/>
      <c r="Y11" s="166"/>
      <c r="Z11" s="167"/>
      <c r="AA11" s="168"/>
      <c r="AB11" s="169"/>
      <c r="AC11" s="89"/>
      <c r="AD11" s="99"/>
      <c r="AE11" s="101"/>
      <c r="AF11" s="102"/>
      <c r="AG11" s="76"/>
      <c r="AH11" s="76"/>
      <c r="AI11" s="76"/>
    </row>
    <row r="12" spans="1:36" ht="15" thickBot="1" x14ac:dyDescent="0.35">
      <c r="A12" s="138"/>
      <c r="B12" s="141"/>
      <c r="C12" s="147"/>
      <c r="D12" s="147"/>
      <c r="E12" s="17"/>
      <c r="F12" s="44"/>
      <c r="G12" s="57">
        <f t="shared" si="0"/>
        <v>0</v>
      </c>
      <c r="H12" s="18"/>
      <c r="I12" s="175"/>
      <c r="J12" s="175"/>
      <c r="K12" s="175"/>
      <c r="L12" s="173"/>
      <c r="M12" s="173"/>
      <c r="N12" s="173"/>
      <c r="O12" s="89"/>
      <c r="P12" s="89"/>
      <c r="Q12" s="62"/>
      <c r="R12" s="171"/>
      <c r="S12" s="93"/>
      <c r="T12" s="89"/>
      <c r="U12" s="107"/>
      <c r="V12" s="96"/>
      <c r="W12" s="96"/>
      <c r="X12" s="165"/>
      <c r="Y12" s="166"/>
      <c r="Z12" s="167"/>
      <c r="AA12" s="168"/>
      <c r="AB12" s="169"/>
      <c r="AC12" s="89"/>
      <c r="AD12" s="99"/>
      <c r="AE12" s="101"/>
      <c r="AF12" s="102"/>
      <c r="AG12" s="76"/>
      <c r="AH12" s="76"/>
      <c r="AI12" s="76"/>
    </row>
    <row r="13" spans="1:36" s="9" customFormat="1" ht="15" thickBot="1" x14ac:dyDescent="0.35">
      <c r="A13" s="138"/>
      <c r="B13" s="141"/>
      <c r="C13" s="147"/>
      <c r="D13" s="159"/>
      <c r="E13" s="19"/>
      <c r="F13" s="45"/>
      <c r="G13" s="57">
        <f t="shared" si="0"/>
        <v>0</v>
      </c>
      <c r="H13" s="20"/>
      <c r="I13" s="153"/>
      <c r="J13" s="153"/>
      <c r="K13" s="153"/>
      <c r="L13" s="132"/>
      <c r="M13" s="132"/>
      <c r="N13" s="132"/>
      <c r="O13" s="87"/>
      <c r="P13" s="87"/>
      <c r="Q13" s="60"/>
      <c r="R13" s="172"/>
      <c r="S13" s="94"/>
      <c r="T13" s="87"/>
      <c r="U13" s="108"/>
      <c r="V13" s="97"/>
      <c r="W13" s="97"/>
      <c r="X13" s="80"/>
      <c r="Y13" s="81"/>
      <c r="Z13" s="84"/>
      <c r="AA13" s="85"/>
      <c r="AB13" s="157"/>
      <c r="AC13" s="87"/>
      <c r="AD13" s="100"/>
      <c r="AE13" s="101"/>
      <c r="AF13" s="103"/>
      <c r="AG13" s="77"/>
      <c r="AH13" s="77"/>
      <c r="AI13" s="77"/>
    </row>
    <row r="14" spans="1:36" ht="14.4" customHeight="1" thickBot="1" x14ac:dyDescent="0.35">
      <c r="A14" s="136" t="str">
        <f>IF(OR(B14="",B14="DISQ",B14="DNF",B14="DNS"),B14,IF(AE14&gt;1,AE14,RANK(B14,$B$9:$B$104,0)))</f>
        <v/>
      </c>
      <c r="B14" s="139" t="str">
        <f t="shared" ref="B14" si="1">IF(AND(F14="",F15="",F16=""),"",IF(I14="","DNS",IF(L14="","DNF",IF(OR(Q15&gt;$Q$8,AF14="DISQ"),"DISQ",T16+U14+V14+W14))))</f>
        <v/>
      </c>
      <c r="C14" s="145"/>
      <c r="D14" s="158"/>
      <c r="E14" s="58"/>
      <c r="F14" s="43"/>
      <c r="G14" s="57">
        <f t="shared" si="0"/>
        <v>0</v>
      </c>
      <c r="H14" s="59"/>
      <c r="I14" s="151"/>
      <c r="J14" s="151"/>
      <c r="K14" s="151"/>
      <c r="L14" s="130"/>
      <c r="M14" s="130"/>
      <c r="N14" s="130"/>
      <c r="O14" s="88">
        <f>+(I14*3600)+(J14*60)+K14</f>
        <v>0</v>
      </c>
      <c r="P14" s="88">
        <f>+(L14*3600)+(M14*60)+N14</f>
        <v>0</v>
      </c>
      <c r="Q14" s="61"/>
      <c r="R14" s="90" t="str">
        <f>IF(Q15="","",IF(Q15&lt;=$Q$8,"УСПЕШНО","Прекорачење времена"))</f>
        <v/>
      </c>
      <c r="S14" s="92" t="str">
        <f>IF(AND(R14="УСПЕШНО",T14="УСПЕШНО"),Q15,"")</f>
        <v/>
      </c>
      <c r="T14" s="5" t="str">
        <f>IF(T16="","",IF(AND(T15=$X$5),"УСПЕШНО",IF(AND(T15&lt;$X$5),"Недостају све КТ")))</f>
        <v/>
      </c>
      <c r="U14" s="106" t="str">
        <f>IF(E14="","",IF(S14="",0,MIN($S$9:$S$104)/S14*100))</f>
        <v/>
      </c>
      <c r="V14" s="95" t="str">
        <f>IF(E14="","",SUM(G14:G18))</f>
        <v/>
      </c>
      <c r="W14" s="95" t="str">
        <f>IF(E14="","",AF14+AG14+AH14+AI14)</f>
        <v/>
      </c>
      <c r="X14" s="26"/>
      <c r="Y14" s="27"/>
      <c r="Z14" s="28"/>
      <c r="AA14" s="27"/>
      <c r="AB14" s="28"/>
      <c r="AC14" s="27"/>
      <c r="AD14" s="98"/>
      <c r="AE14" s="101"/>
      <c r="AF14" s="102">
        <f>IF(X15="",0,X15)</f>
        <v>0</v>
      </c>
      <c r="AG14" s="76">
        <f>IF(Z15="",0,Z15)</f>
        <v>0</v>
      </c>
      <c r="AH14" s="76">
        <f>IF(AB15="",0,AB15)</f>
        <v>0</v>
      </c>
      <c r="AI14" s="76">
        <f>IF(AC15="",0,AC15)</f>
        <v>0</v>
      </c>
    </row>
    <row r="15" spans="1:36" ht="15" customHeight="1" thickBot="1" x14ac:dyDescent="0.35">
      <c r="A15" s="137"/>
      <c r="B15" s="140"/>
      <c r="C15" s="146"/>
      <c r="D15" s="146"/>
      <c r="E15" s="58"/>
      <c r="F15" s="44"/>
      <c r="G15" s="57">
        <f t="shared" si="0"/>
        <v>0</v>
      </c>
      <c r="H15" s="18"/>
      <c r="I15" s="152"/>
      <c r="J15" s="152"/>
      <c r="K15" s="152"/>
      <c r="L15" s="131"/>
      <c r="M15" s="131"/>
      <c r="N15" s="131"/>
      <c r="O15" s="89"/>
      <c r="P15" s="89"/>
      <c r="Q15" s="62" t="str">
        <f>IF(OR(O14=0,P14=0),"",P14-O14)</f>
        <v/>
      </c>
      <c r="R15" s="91"/>
      <c r="S15" s="93"/>
      <c r="T15" s="25"/>
      <c r="U15" s="107"/>
      <c r="V15" s="96"/>
      <c r="W15" s="96"/>
      <c r="X15" s="78" t="str">
        <f>IF(AND(X14="",Y14=""),"",IF($Z$5&gt;=(X14+Y14),(X14*5)-(Y14*5),"Погрешан унос података"))</f>
        <v/>
      </c>
      <c r="Y15" s="79"/>
      <c r="Z15" s="82" t="str">
        <f>IF(AND(Z14="",AA14=""),"",IF($AB$5=(Z14+AA14),(Z14*20)-(AA14*5),"Погрешан унос података"))</f>
        <v/>
      </c>
      <c r="AA15" s="83"/>
      <c r="AB15" s="156" t="str">
        <f>IF(AB14="","",IF($AD$5&gt;=AB14,AB14*10,"Погрешан унос"))</f>
        <v/>
      </c>
      <c r="AC15" s="86" t="str">
        <f>IF(AC14="","",AC14*-5)</f>
        <v/>
      </c>
      <c r="AD15" s="99"/>
      <c r="AE15" s="101"/>
      <c r="AF15" s="102"/>
      <c r="AG15" s="76"/>
      <c r="AH15" s="76"/>
      <c r="AI15" s="76"/>
    </row>
    <row r="16" spans="1:36" ht="15" customHeight="1" thickBot="1" x14ac:dyDescent="0.35">
      <c r="A16" s="138"/>
      <c r="B16" s="141"/>
      <c r="C16" s="147"/>
      <c r="D16" s="147"/>
      <c r="E16" s="17"/>
      <c r="F16" s="44"/>
      <c r="G16" s="57">
        <f t="shared" si="0"/>
        <v>0</v>
      </c>
      <c r="H16" s="18"/>
      <c r="I16" s="175"/>
      <c r="J16" s="175"/>
      <c r="K16" s="175"/>
      <c r="L16" s="173"/>
      <c r="M16" s="173"/>
      <c r="N16" s="173"/>
      <c r="O16" s="89"/>
      <c r="P16" s="89"/>
      <c r="Q16" s="73" t="str">
        <f>IF(Q15="","",Q15/86400)</f>
        <v/>
      </c>
      <c r="R16" s="170" t="str">
        <f>Q16</f>
        <v/>
      </c>
      <c r="S16" s="93"/>
      <c r="T16" s="86" t="str">
        <f>IF(T15="","",T15*50)</f>
        <v/>
      </c>
      <c r="U16" s="107"/>
      <c r="V16" s="96"/>
      <c r="W16" s="96"/>
      <c r="X16" s="165"/>
      <c r="Y16" s="166"/>
      <c r="Z16" s="167"/>
      <c r="AA16" s="168"/>
      <c r="AB16" s="169"/>
      <c r="AC16" s="89"/>
      <c r="AD16" s="99"/>
      <c r="AE16" s="101"/>
      <c r="AF16" s="102"/>
      <c r="AG16" s="76"/>
      <c r="AH16" s="76"/>
      <c r="AI16" s="76"/>
    </row>
    <row r="17" spans="1:35" ht="15" customHeight="1" thickBot="1" x14ac:dyDescent="0.35">
      <c r="A17" s="138"/>
      <c r="B17" s="141"/>
      <c r="C17" s="147"/>
      <c r="D17" s="147"/>
      <c r="E17" s="17"/>
      <c r="F17" s="44"/>
      <c r="G17" s="57">
        <f t="shared" si="0"/>
        <v>0</v>
      </c>
      <c r="H17" s="18"/>
      <c r="I17" s="175"/>
      <c r="J17" s="175"/>
      <c r="K17" s="175"/>
      <c r="L17" s="173"/>
      <c r="M17" s="173"/>
      <c r="N17" s="173"/>
      <c r="O17" s="89"/>
      <c r="P17" s="89"/>
      <c r="Q17" s="62"/>
      <c r="R17" s="171"/>
      <c r="S17" s="93"/>
      <c r="T17" s="89"/>
      <c r="U17" s="107"/>
      <c r="V17" s="96"/>
      <c r="W17" s="96"/>
      <c r="X17" s="165"/>
      <c r="Y17" s="166"/>
      <c r="Z17" s="167"/>
      <c r="AA17" s="168"/>
      <c r="AB17" s="169"/>
      <c r="AC17" s="89"/>
      <c r="AD17" s="99"/>
      <c r="AE17" s="101"/>
      <c r="AF17" s="102"/>
      <c r="AG17" s="76"/>
      <c r="AH17" s="76"/>
      <c r="AI17" s="76"/>
    </row>
    <row r="18" spans="1:35" s="9" customFormat="1" ht="15" customHeight="1" thickBot="1" x14ac:dyDescent="0.35">
      <c r="A18" s="138"/>
      <c r="B18" s="141"/>
      <c r="C18" s="147"/>
      <c r="D18" s="159"/>
      <c r="E18" s="19"/>
      <c r="F18" s="45"/>
      <c r="G18" s="57">
        <f t="shared" si="0"/>
        <v>0</v>
      </c>
      <c r="H18" s="20"/>
      <c r="I18" s="153"/>
      <c r="J18" s="153"/>
      <c r="K18" s="153"/>
      <c r="L18" s="132"/>
      <c r="M18" s="132"/>
      <c r="N18" s="132"/>
      <c r="O18" s="87"/>
      <c r="P18" s="87"/>
      <c r="Q18" s="60"/>
      <c r="R18" s="172"/>
      <c r="S18" s="94"/>
      <c r="T18" s="87"/>
      <c r="U18" s="108"/>
      <c r="V18" s="97"/>
      <c r="W18" s="97"/>
      <c r="X18" s="80"/>
      <c r="Y18" s="81"/>
      <c r="Z18" s="84"/>
      <c r="AA18" s="85"/>
      <c r="AB18" s="157"/>
      <c r="AC18" s="87"/>
      <c r="AD18" s="100"/>
      <c r="AE18" s="101"/>
      <c r="AF18" s="103"/>
      <c r="AG18" s="77"/>
      <c r="AH18" s="77"/>
      <c r="AI18" s="77"/>
    </row>
    <row r="19" spans="1:35" ht="14.4" customHeight="1" thickBot="1" x14ac:dyDescent="0.35">
      <c r="A19" s="136" t="str">
        <f>IF(OR(B19="",B19="DISQ",B19="DNF",B19="DNS"),B19,IF(AE19&gt;1,AE19,RANK(B19,$B$9:$B$104,0)))</f>
        <v/>
      </c>
      <c r="B19" s="139" t="str">
        <f t="shared" ref="B19" si="2">IF(AND(F19="",F20="",F21=""),"",IF(I19="","DNS",IF(L19="","DNF",IF(OR(Q20&gt;$Q$8,AF19="DISQ"),"DISQ",T21+U19+V19+W19))))</f>
        <v/>
      </c>
      <c r="C19" s="145"/>
      <c r="D19" s="158"/>
      <c r="E19" s="15"/>
      <c r="F19" s="43"/>
      <c r="G19" s="57">
        <f t="shared" si="0"/>
        <v>0</v>
      </c>
      <c r="H19" s="16"/>
      <c r="I19" s="151"/>
      <c r="J19" s="151"/>
      <c r="K19" s="151"/>
      <c r="L19" s="130"/>
      <c r="M19" s="130"/>
      <c r="N19" s="130"/>
      <c r="O19" s="88">
        <f>+(I19*3600)+(J19*60)+K19</f>
        <v>0</v>
      </c>
      <c r="P19" s="88">
        <f>+(L19*3600)+(M19*60)+N19</f>
        <v>0</v>
      </c>
      <c r="Q19" s="61"/>
      <c r="R19" s="90" t="str">
        <f>IF(Q20="","",IF(Q20&lt;=$Q$8,"УСПЕШНО","Прекорачење времена"))</f>
        <v/>
      </c>
      <c r="S19" s="92" t="str">
        <f>IF(AND(R19="УСПЕШНО",T19="УСПЕШНО"),Q20,"")</f>
        <v/>
      </c>
      <c r="T19" s="5" t="str">
        <f>IF(T21="","",IF(AND(T20=$X$5),"УСПЕШНО",IF(AND(T20&lt;$X$5),"Недостају све КТ")))</f>
        <v/>
      </c>
      <c r="U19" s="106" t="str">
        <f>IF(E19="","",IF(S19="",0,MIN($S$9:$S$104)/S19*100))</f>
        <v/>
      </c>
      <c r="V19" s="95" t="str">
        <f>IF(E19="","",SUM(G19:G23))</f>
        <v/>
      </c>
      <c r="W19" s="95" t="str">
        <f>IF(E19="","",AF19+AG19+AH19+AI19)</f>
        <v/>
      </c>
      <c r="X19" s="26"/>
      <c r="Y19" s="27"/>
      <c r="Z19" s="28"/>
      <c r="AA19" s="27"/>
      <c r="AB19" s="28"/>
      <c r="AC19" s="27"/>
      <c r="AD19" s="98"/>
      <c r="AE19" s="101"/>
      <c r="AF19" s="102">
        <f>IF(X20="",0,X20)</f>
        <v>0</v>
      </c>
      <c r="AG19" s="76">
        <f>IF(Z20="",0,Z20)</f>
        <v>0</v>
      </c>
      <c r="AH19" s="76">
        <f>IF(AB20="",0,AB20)</f>
        <v>0</v>
      </c>
      <c r="AI19" s="76">
        <f>IF(AC20="",0,AC20)</f>
        <v>0</v>
      </c>
    </row>
    <row r="20" spans="1:35" ht="15" customHeight="1" thickBot="1" x14ac:dyDescent="0.35">
      <c r="A20" s="137"/>
      <c r="B20" s="140"/>
      <c r="C20" s="146"/>
      <c r="D20" s="146"/>
      <c r="E20" s="17"/>
      <c r="F20" s="44"/>
      <c r="G20" s="57">
        <f t="shared" si="0"/>
        <v>0</v>
      </c>
      <c r="H20" s="18"/>
      <c r="I20" s="152"/>
      <c r="J20" s="152"/>
      <c r="K20" s="152"/>
      <c r="L20" s="131"/>
      <c r="M20" s="131"/>
      <c r="N20" s="131"/>
      <c r="O20" s="89"/>
      <c r="P20" s="89"/>
      <c r="Q20" s="62" t="str">
        <f>IF(OR(O19=0,P19=0),"",P19-O19)</f>
        <v/>
      </c>
      <c r="R20" s="91"/>
      <c r="S20" s="93"/>
      <c r="T20" s="25"/>
      <c r="U20" s="107"/>
      <c r="V20" s="96"/>
      <c r="W20" s="96"/>
      <c r="X20" s="78" t="str">
        <f>IF(AND(X19="",Y19=""),"",IF($Z$5&gt;=(X19+Y19),(X19*5)-(Y19*5),"Погрешан унос података"))</f>
        <v/>
      </c>
      <c r="Y20" s="79"/>
      <c r="Z20" s="82" t="str">
        <f>IF(AND(Z19="",AA19=""),"",IF($AB$5=(Z19+AA19),(Z19*20)-(AA19*5),"Погрешан унос података"))</f>
        <v/>
      </c>
      <c r="AA20" s="83"/>
      <c r="AB20" s="156" t="str">
        <f>IF(AB19="","",IF($AD$5&gt;=AB19,AB19*10,"Погрешан унос"))</f>
        <v/>
      </c>
      <c r="AC20" s="86" t="str">
        <f>IF(AC19="","",AC19*-5)</f>
        <v/>
      </c>
      <c r="AD20" s="99"/>
      <c r="AE20" s="101"/>
      <c r="AF20" s="102"/>
      <c r="AG20" s="76"/>
      <c r="AH20" s="76"/>
      <c r="AI20" s="76"/>
    </row>
    <row r="21" spans="1:35" ht="15" customHeight="1" thickBot="1" x14ac:dyDescent="0.35">
      <c r="A21" s="138"/>
      <c r="B21" s="141"/>
      <c r="C21" s="147"/>
      <c r="D21" s="147"/>
      <c r="E21" s="17"/>
      <c r="F21" s="44"/>
      <c r="G21" s="57">
        <f t="shared" si="0"/>
        <v>0</v>
      </c>
      <c r="H21" s="18"/>
      <c r="I21" s="175"/>
      <c r="J21" s="175"/>
      <c r="K21" s="175"/>
      <c r="L21" s="173"/>
      <c r="M21" s="173"/>
      <c r="N21" s="173"/>
      <c r="O21" s="89"/>
      <c r="P21" s="89"/>
      <c r="Q21" s="73" t="str">
        <f>IF(Q20="","",Q20/86400)</f>
        <v/>
      </c>
      <c r="R21" s="170" t="str">
        <f>Q21</f>
        <v/>
      </c>
      <c r="S21" s="93"/>
      <c r="T21" s="86" t="str">
        <f>IF(T20="","",T20*50)</f>
        <v/>
      </c>
      <c r="U21" s="107"/>
      <c r="V21" s="96"/>
      <c r="W21" s="96"/>
      <c r="X21" s="165"/>
      <c r="Y21" s="166"/>
      <c r="Z21" s="167"/>
      <c r="AA21" s="168"/>
      <c r="AB21" s="169"/>
      <c r="AC21" s="89"/>
      <c r="AD21" s="99"/>
      <c r="AE21" s="101"/>
      <c r="AF21" s="102"/>
      <c r="AG21" s="76"/>
      <c r="AH21" s="76"/>
      <c r="AI21" s="76"/>
    </row>
    <row r="22" spans="1:35" ht="15" customHeight="1" thickBot="1" x14ac:dyDescent="0.35">
      <c r="A22" s="138"/>
      <c r="B22" s="141"/>
      <c r="C22" s="147"/>
      <c r="D22" s="147"/>
      <c r="E22" s="17"/>
      <c r="F22" s="44"/>
      <c r="G22" s="57">
        <f t="shared" si="0"/>
        <v>0</v>
      </c>
      <c r="H22" s="18"/>
      <c r="I22" s="175"/>
      <c r="J22" s="175"/>
      <c r="K22" s="175"/>
      <c r="L22" s="173"/>
      <c r="M22" s="173"/>
      <c r="N22" s="173"/>
      <c r="O22" s="89"/>
      <c r="P22" s="89"/>
      <c r="Q22" s="62"/>
      <c r="R22" s="171"/>
      <c r="S22" s="93"/>
      <c r="T22" s="89"/>
      <c r="U22" s="107"/>
      <c r="V22" s="96"/>
      <c r="W22" s="96"/>
      <c r="X22" s="165"/>
      <c r="Y22" s="166"/>
      <c r="Z22" s="167"/>
      <c r="AA22" s="168"/>
      <c r="AB22" s="169"/>
      <c r="AC22" s="89"/>
      <c r="AD22" s="99"/>
      <c r="AE22" s="101"/>
      <c r="AF22" s="102"/>
      <c r="AG22" s="76"/>
      <c r="AH22" s="76"/>
      <c r="AI22" s="76"/>
    </row>
    <row r="23" spans="1:35" s="9" customFormat="1" ht="15" customHeight="1" thickBot="1" x14ac:dyDescent="0.35">
      <c r="A23" s="138"/>
      <c r="B23" s="141"/>
      <c r="C23" s="147"/>
      <c r="D23" s="159"/>
      <c r="E23" s="19"/>
      <c r="F23" s="45"/>
      <c r="G23" s="57">
        <f t="shared" si="0"/>
        <v>0</v>
      </c>
      <c r="H23" s="20"/>
      <c r="I23" s="153"/>
      <c r="J23" s="153"/>
      <c r="K23" s="153"/>
      <c r="L23" s="132"/>
      <c r="M23" s="132"/>
      <c r="N23" s="132"/>
      <c r="O23" s="87"/>
      <c r="P23" s="87"/>
      <c r="Q23" s="60"/>
      <c r="R23" s="172"/>
      <c r="S23" s="94"/>
      <c r="T23" s="87"/>
      <c r="U23" s="108"/>
      <c r="V23" s="97"/>
      <c r="W23" s="97"/>
      <c r="X23" s="80"/>
      <c r="Y23" s="81"/>
      <c r="Z23" s="84"/>
      <c r="AA23" s="85"/>
      <c r="AB23" s="157"/>
      <c r="AC23" s="87"/>
      <c r="AD23" s="100"/>
      <c r="AE23" s="101"/>
      <c r="AF23" s="103"/>
      <c r="AG23" s="77"/>
      <c r="AH23" s="77"/>
      <c r="AI23" s="77"/>
    </row>
    <row r="24" spans="1:35" ht="14.4" customHeight="1" thickBot="1" x14ac:dyDescent="0.35">
      <c r="A24" s="136" t="str">
        <f>IF(OR(B24="",B24="DISQ",B24="DNF",B24="DNS"),B24,IF(AE24&gt;1,AE24,RANK(B24,$B$9:$B$104,0)))</f>
        <v/>
      </c>
      <c r="B24" s="139" t="str">
        <f t="shared" ref="B24" si="3">IF(AND(F24="",F25="",F26=""),"",IF(I24="","DNS",IF(L24="","DNF",IF(OR(Q25&gt;$Q$8,AF24="DISQ"),"DISQ",T26+U24+V24+W24))))</f>
        <v/>
      </c>
      <c r="C24" s="145"/>
      <c r="D24" s="158"/>
      <c r="E24" s="15"/>
      <c r="F24" s="43"/>
      <c r="G24" s="57">
        <f t="shared" si="0"/>
        <v>0</v>
      </c>
      <c r="H24" s="16"/>
      <c r="I24" s="151"/>
      <c r="J24" s="151"/>
      <c r="K24" s="151"/>
      <c r="L24" s="130"/>
      <c r="M24" s="130"/>
      <c r="N24" s="130"/>
      <c r="O24" s="88">
        <f>+(I24*3600)+(J24*60)+K24</f>
        <v>0</v>
      </c>
      <c r="P24" s="88">
        <f>+(L24*3600)+(M24*60)+N24</f>
        <v>0</v>
      </c>
      <c r="Q24" s="61"/>
      <c r="R24" s="90" t="str">
        <f>IF(Q25="","",IF(Q25&lt;=$Q$8,"УСПЕШНО","Прекорачење времена"))</f>
        <v/>
      </c>
      <c r="S24" s="92" t="str">
        <f>IF(AND(R24="УСПЕШНО",T24="УСПЕШНО"),Q25,"")</f>
        <v/>
      </c>
      <c r="T24" s="5" t="str">
        <f>IF(T26="","",IF(AND(T25=$X$5),"УСПЕШНО",IF(AND(T25&lt;$X$5),"Недостају све КТ")))</f>
        <v/>
      </c>
      <c r="U24" s="106" t="str">
        <f>IF(E24="","",IF(S24="",0,MIN($S$9:$S$104)/S24*100))</f>
        <v/>
      </c>
      <c r="V24" s="95" t="str">
        <f>IF(E24="","",SUM(G24:G28))</f>
        <v/>
      </c>
      <c r="W24" s="95" t="str">
        <f>IF(E24="","",AF24+AG24+AH24+AI24)</f>
        <v/>
      </c>
      <c r="X24" s="26"/>
      <c r="Y24" s="27"/>
      <c r="Z24" s="28"/>
      <c r="AA24" s="27"/>
      <c r="AB24" s="28"/>
      <c r="AC24" s="27"/>
      <c r="AD24" s="98"/>
      <c r="AE24" s="101"/>
      <c r="AF24" s="102">
        <f>IF(X25="",0,X25)</f>
        <v>0</v>
      </c>
      <c r="AG24" s="76">
        <f>IF(Z25="",0,Z25)</f>
        <v>0</v>
      </c>
      <c r="AH24" s="76">
        <f>IF(AB25="",0,AB25)</f>
        <v>0</v>
      </c>
      <c r="AI24" s="76">
        <f>IF(AC25="",0,AC25)</f>
        <v>0</v>
      </c>
    </row>
    <row r="25" spans="1:35" ht="15" customHeight="1" thickBot="1" x14ac:dyDescent="0.35">
      <c r="A25" s="137"/>
      <c r="B25" s="140"/>
      <c r="C25" s="146"/>
      <c r="D25" s="146"/>
      <c r="E25" s="17"/>
      <c r="F25" s="44"/>
      <c r="G25" s="57">
        <f t="shared" si="0"/>
        <v>0</v>
      </c>
      <c r="H25" s="18"/>
      <c r="I25" s="152"/>
      <c r="J25" s="152"/>
      <c r="K25" s="152"/>
      <c r="L25" s="131"/>
      <c r="M25" s="131"/>
      <c r="N25" s="131"/>
      <c r="O25" s="89"/>
      <c r="P25" s="89"/>
      <c r="Q25" s="62" t="str">
        <f>IF(OR(O24=0,P24=0),"",P24-O24)</f>
        <v/>
      </c>
      <c r="R25" s="91"/>
      <c r="S25" s="93"/>
      <c r="T25" s="25"/>
      <c r="U25" s="107"/>
      <c r="V25" s="96"/>
      <c r="W25" s="96"/>
      <c r="X25" s="78" t="str">
        <f>IF(AND(X24="",Y24=""),"",IF($Z$5&gt;=(X24+Y24),(X24*5)-(Y24*5),"Погрешан унос података"))</f>
        <v/>
      </c>
      <c r="Y25" s="79"/>
      <c r="Z25" s="82" t="str">
        <f>IF(AND(Z24="",AA24=""),"",IF($AB$5=(Z24+AA24),(Z24*20)-(AA24*5),"Погрешан унос података"))</f>
        <v/>
      </c>
      <c r="AA25" s="83"/>
      <c r="AB25" s="156" t="str">
        <f>IF(AB24="","",IF($AD$5&gt;=AB24,AB24*10,"Погрешан унос"))</f>
        <v/>
      </c>
      <c r="AC25" s="86" t="str">
        <f>IF(AC24="","",AC24*-5)</f>
        <v/>
      </c>
      <c r="AD25" s="99"/>
      <c r="AE25" s="101"/>
      <c r="AF25" s="102"/>
      <c r="AG25" s="76"/>
      <c r="AH25" s="76"/>
      <c r="AI25" s="76"/>
    </row>
    <row r="26" spans="1:35" ht="15" customHeight="1" thickBot="1" x14ac:dyDescent="0.35">
      <c r="A26" s="138"/>
      <c r="B26" s="141"/>
      <c r="C26" s="147"/>
      <c r="D26" s="147"/>
      <c r="E26" s="17"/>
      <c r="F26" s="44"/>
      <c r="G26" s="57">
        <f t="shared" si="0"/>
        <v>0</v>
      </c>
      <c r="H26" s="18"/>
      <c r="I26" s="175"/>
      <c r="J26" s="175"/>
      <c r="K26" s="175"/>
      <c r="L26" s="173"/>
      <c r="M26" s="173"/>
      <c r="N26" s="173"/>
      <c r="O26" s="89"/>
      <c r="P26" s="89"/>
      <c r="Q26" s="73" t="str">
        <f>IF(Q25="","",Q25/86400)</f>
        <v/>
      </c>
      <c r="R26" s="170" t="str">
        <f>Q26</f>
        <v/>
      </c>
      <c r="S26" s="93"/>
      <c r="T26" s="86" t="str">
        <f>IF(T25="","",T25*50)</f>
        <v/>
      </c>
      <c r="U26" s="107"/>
      <c r="V26" s="96"/>
      <c r="W26" s="96"/>
      <c r="X26" s="165"/>
      <c r="Y26" s="166"/>
      <c r="Z26" s="167"/>
      <c r="AA26" s="168"/>
      <c r="AB26" s="169"/>
      <c r="AC26" s="89"/>
      <c r="AD26" s="99"/>
      <c r="AE26" s="101"/>
      <c r="AF26" s="102"/>
      <c r="AG26" s="76"/>
      <c r="AH26" s="76"/>
      <c r="AI26" s="76"/>
    </row>
    <row r="27" spans="1:35" ht="15" customHeight="1" thickBot="1" x14ac:dyDescent="0.35">
      <c r="A27" s="138"/>
      <c r="B27" s="141"/>
      <c r="C27" s="147"/>
      <c r="D27" s="147"/>
      <c r="E27" s="17"/>
      <c r="F27" s="44"/>
      <c r="G27" s="57">
        <f t="shared" si="0"/>
        <v>0</v>
      </c>
      <c r="H27" s="18"/>
      <c r="I27" s="175"/>
      <c r="J27" s="175"/>
      <c r="K27" s="175"/>
      <c r="L27" s="173"/>
      <c r="M27" s="173"/>
      <c r="N27" s="173"/>
      <c r="O27" s="89"/>
      <c r="P27" s="89"/>
      <c r="Q27" s="62"/>
      <c r="R27" s="171"/>
      <c r="S27" s="93"/>
      <c r="T27" s="89"/>
      <c r="U27" s="107"/>
      <c r="V27" s="96"/>
      <c r="W27" s="96"/>
      <c r="X27" s="165"/>
      <c r="Y27" s="166"/>
      <c r="Z27" s="167"/>
      <c r="AA27" s="168"/>
      <c r="AB27" s="169"/>
      <c r="AC27" s="89"/>
      <c r="AD27" s="99"/>
      <c r="AE27" s="101"/>
      <c r="AF27" s="102"/>
      <c r="AG27" s="76"/>
      <c r="AH27" s="76"/>
      <c r="AI27" s="76"/>
    </row>
    <row r="28" spans="1:35" s="9" customFormat="1" ht="15" customHeight="1" thickBot="1" x14ac:dyDescent="0.35">
      <c r="A28" s="138"/>
      <c r="B28" s="141"/>
      <c r="C28" s="147"/>
      <c r="D28" s="159"/>
      <c r="E28" s="19"/>
      <c r="F28" s="45"/>
      <c r="G28" s="57">
        <f t="shared" si="0"/>
        <v>0</v>
      </c>
      <c r="H28" s="20"/>
      <c r="I28" s="153"/>
      <c r="J28" s="153"/>
      <c r="K28" s="153"/>
      <c r="L28" s="132"/>
      <c r="M28" s="132"/>
      <c r="N28" s="132"/>
      <c r="O28" s="87"/>
      <c r="P28" s="87"/>
      <c r="Q28" s="60"/>
      <c r="R28" s="172"/>
      <c r="S28" s="94"/>
      <c r="T28" s="87"/>
      <c r="U28" s="108"/>
      <c r="V28" s="97"/>
      <c r="W28" s="97"/>
      <c r="X28" s="80"/>
      <c r="Y28" s="81"/>
      <c r="Z28" s="84"/>
      <c r="AA28" s="85"/>
      <c r="AB28" s="157"/>
      <c r="AC28" s="87"/>
      <c r="AD28" s="100"/>
      <c r="AE28" s="101"/>
      <c r="AF28" s="103"/>
      <c r="AG28" s="77"/>
      <c r="AH28" s="77"/>
      <c r="AI28" s="77"/>
    </row>
    <row r="29" spans="1:35" ht="14.4" customHeight="1" thickBot="1" x14ac:dyDescent="0.35">
      <c r="A29" s="136" t="str">
        <f>IF(OR(B29="",B29="DISQ",B29="DNF",B29="DNS"),B29,IF(AE29&gt;1,AE29,RANK(B29,$B$9:$B$104,0)))</f>
        <v/>
      </c>
      <c r="B29" s="139" t="str">
        <f t="shared" ref="B29" si="4">IF(AND(F29="",F30="",F31=""),"",IF(I29="","DNS",IF(L29="","DNF",IF(OR(Q30&gt;$Q$8,AF29="DISQ"),"DISQ",T31+U29+V29+W29))))</f>
        <v/>
      </c>
      <c r="C29" s="145"/>
      <c r="D29" s="158"/>
      <c r="E29" s="15"/>
      <c r="F29" s="43"/>
      <c r="G29" s="57">
        <f t="shared" si="0"/>
        <v>0</v>
      </c>
      <c r="H29" s="16"/>
      <c r="I29" s="151"/>
      <c r="J29" s="151"/>
      <c r="K29" s="151"/>
      <c r="L29" s="130"/>
      <c r="M29" s="130"/>
      <c r="N29" s="130"/>
      <c r="O29" s="88">
        <f>+(I29*3600)+(J29*60)+K29</f>
        <v>0</v>
      </c>
      <c r="P29" s="88">
        <f>+(L29*3600)+(M29*60)+N29</f>
        <v>0</v>
      </c>
      <c r="Q29" s="61"/>
      <c r="R29" s="90" t="str">
        <f>IF(Q30="","",IF(Q30&lt;=$Q$8,"УСПЕШНО","Прекорачење времена"))</f>
        <v/>
      </c>
      <c r="S29" s="92" t="str">
        <f>IF(AND(R29="УСПЕШНО",T29="УСПЕШНО"),Q30,"")</f>
        <v/>
      </c>
      <c r="T29" s="5" t="str">
        <f>IF(T31="","",IF(AND(T30=$X$5),"УСПЕШНО",IF(AND(T30&lt;$X$5),"Недостају све КТ")))</f>
        <v/>
      </c>
      <c r="U29" s="106" t="str">
        <f>IF(E29="","",IF(S29="",0,MIN($S$9:$S$104)/S29*100))</f>
        <v/>
      </c>
      <c r="V29" s="95" t="str">
        <f>IF(E29="","",SUM(G29:G33))</f>
        <v/>
      </c>
      <c r="W29" s="95" t="str">
        <f>IF(E29="","",AF29+AG29+AH29+AI29)</f>
        <v/>
      </c>
      <c r="X29" s="26"/>
      <c r="Y29" s="27"/>
      <c r="Z29" s="28"/>
      <c r="AA29" s="27"/>
      <c r="AB29" s="28"/>
      <c r="AC29" s="27"/>
      <c r="AD29" s="98"/>
      <c r="AE29" s="101"/>
      <c r="AF29" s="102">
        <f>IF(X30="",0,X30)</f>
        <v>0</v>
      </c>
      <c r="AG29" s="76">
        <f>IF(Z30="",0,Z30)</f>
        <v>0</v>
      </c>
      <c r="AH29" s="76">
        <f>IF(AB30="",0,AB30)</f>
        <v>0</v>
      </c>
      <c r="AI29" s="76">
        <f>IF(AC30="",0,AC30)</f>
        <v>0</v>
      </c>
    </row>
    <row r="30" spans="1:35" ht="15" customHeight="1" thickBot="1" x14ac:dyDescent="0.35">
      <c r="A30" s="137"/>
      <c r="B30" s="140"/>
      <c r="C30" s="146"/>
      <c r="D30" s="146"/>
      <c r="E30" s="17"/>
      <c r="F30" s="44"/>
      <c r="G30" s="57">
        <f t="shared" si="0"/>
        <v>0</v>
      </c>
      <c r="H30" s="18"/>
      <c r="I30" s="152"/>
      <c r="J30" s="152"/>
      <c r="K30" s="152"/>
      <c r="L30" s="131"/>
      <c r="M30" s="131"/>
      <c r="N30" s="131"/>
      <c r="O30" s="89"/>
      <c r="P30" s="89"/>
      <c r="Q30" s="62" t="str">
        <f>IF(OR(O29=0,P29=0),"",P29-O29)</f>
        <v/>
      </c>
      <c r="R30" s="91"/>
      <c r="S30" s="93"/>
      <c r="T30" s="25"/>
      <c r="U30" s="107"/>
      <c r="V30" s="96"/>
      <c r="W30" s="96"/>
      <c r="X30" s="78" t="str">
        <f>IF(AND(X29="",Y29=""),"",IF($Z$5&gt;=(X29+Y29),(X29*5)-(Y29*5),"Погрешан унос података"))</f>
        <v/>
      </c>
      <c r="Y30" s="79"/>
      <c r="Z30" s="82" t="str">
        <f>IF(AND(Z29="",AA29=""),"",IF($AB$5=(Z29+AA29),(Z29*20)-(AA29*5),"Погрешан унос података"))</f>
        <v/>
      </c>
      <c r="AA30" s="83"/>
      <c r="AB30" s="156" t="str">
        <f>IF(AB29="","",IF($AD$5&gt;=AB29,AB29*10,"Погрешан унос"))</f>
        <v/>
      </c>
      <c r="AC30" s="86" t="str">
        <f>IF(AC29="","",AC29*-5)</f>
        <v/>
      </c>
      <c r="AD30" s="99"/>
      <c r="AE30" s="101"/>
      <c r="AF30" s="102"/>
      <c r="AG30" s="76"/>
      <c r="AH30" s="76"/>
      <c r="AI30" s="76"/>
    </row>
    <row r="31" spans="1:35" ht="15" customHeight="1" thickBot="1" x14ac:dyDescent="0.35">
      <c r="A31" s="138"/>
      <c r="B31" s="141"/>
      <c r="C31" s="147"/>
      <c r="D31" s="147"/>
      <c r="E31" s="17"/>
      <c r="F31" s="44"/>
      <c r="G31" s="57">
        <f t="shared" si="0"/>
        <v>0</v>
      </c>
      <c r="H31" s="18"/>
      <c r="I31" s="175"/>
      <c r="J31" s="175"/>
      <c r="K31" s="175"/>
      <c r="L31" s="173"/>
      <c r="M31" s="173"/>
      <c r="N31" s="173"/>
      <c r="O31" s="89"/>
      <c r="P31" s="89"/>
      <c r="Q31" s="73" t="str">
        <f>IF(Q30="","",Q30/86400)</f>
        <v/>
      </c>
      <c r="R31" s="170" t="str">
        <f>Q31</f>
        <v/>
      </c>
      <c r="S31" s="93"/>
      <c r="T31" s="86" t="str">
        <f>IF(T30="","",T30*50)</f>
        <v/>
      </c>
      <c r="U31" s="107"/>
      <c r="V31" s="96"/>
      <c r="W31" s="96"/>
      <c r="X31" s="165"/>
      <c r="Y31" s="166"/>
      <c r="Z31" s="167"/>
      <c r="AA31" s="168"/>
      <c r="AB31" s="169"/>
      <c r="AC31" s="89"/>
      <c r="AD31" s="99"/>
      <c r="AE31" s="101"/>
      <c r="AF31" s="102"/>
      <c r="AG31" s="76"/>
      <c r="AH31" s="76"/>
      <c r="AI31" s="76"/>
    </row>
    <row r="32" spans="1:35" ht="15" customHeight="1" thickBot="1" x14ac:dyDescent="0.35">
      <c r="A32" s="138"/>
      <c r="B32" s="141"/>
      <c r="C32" s="147"/>
      <c r="D32" s="147"/>
      <c r="E32" s="17"/>
      <c r="F32" s="44"/>
      <c r="G32" s="57">
        <f t="shared" si="0"/>
        <v>0</v>
      </c>
      <c r="H32" s="18"/>
      <c r="I32" s="175"/>
      <c r="J32" s="175"/>
      <c r="K32" s="175"/>
      <c r="L32" s="173"/>
      <c r="M32" s="173"/>
      <c r="N32" s="173"/>
      <c r="O32" s="89"/>
      <c r="P32" s="89"/>
      <c r="Q32" s="62"/>
      <c r="R32" s="171"/>
      <c r="S32" s="93"/>
      <c r="T32" s="89"/>
      <c r="U32" s="107"/>
      <c r="V32" s="96"/>
      <c r="W32" s="96"/>
      <c r="X32" s="165"/>
      <c r="Y32" s="166"/>
      <c r="Z32" s="167"/>
      <c r="AA32" s="168"/>
      <c r="AB32" s="169"/>
      <c r="AC32" s="89"/>
      <c r="AD32" s="99"/>
      <c r="AE32" s="101"/>
      <c r="AF32" s="102"/>
      <c r="AG32" s="76"/>
      <c r="AH32" s="76"/>
      <c r="AI32" s="76"/>
    </row>
    <row r="33" spans="1:35" s="9" customFormat="1" ht="15" customHeight="1" thickBot="1" x14ac:dyDescent="0.35">
      <c r="A33" s="138"/>
      <c r="B33" s="141"/>
      <c r="C33" s="147"/>
      <c r="D33" s="159"/>
      <c r="E33" s="19"/>
      <c r="F33" s="45"/>
      <c r="G33" s="57">
        <f t="shared" si="0"/>
        <v>0</v>
      </c>
      <c r="H33" s="20"/>
      <c r="I33" s="153"/>
      <c r="J33" s="153"/>
      <c r="K33" s="153"/>
      <c r="L33" s="132"/>
      <c r="M33" s="132"/>
      <c r="N33" s="132"/>
      <c r="O33" s="87"/>
      <c r="P33" s="87"/>
      <c r="Q33" s="60"/>
      <c r="R33" s="172"/>
      <c r="S33" s="94"/>
      <c r="T33" s="87"/>
      <c r="U33" s="108"/>
      <c r="V33" s="97"/>
      <c r="W33" s="97"/>
      <c r="X33" s="80"/>
      <c r="Y33" s="81"/>
      <c r="Z33" s="84"/>
      <c r="AA33" s="85"/>
      <c r="AB33" s="157"/>
      <c r="AC33" s="87"/>
      <c r="AD33" s="100"/>
      <c r="AE33" s="101"/>
      <c r="AF33" s="103"/>
      <c r="AG33" s="77"/>
      <c r="AH33" s="77"/>
      <c r="AI33" s="77"/>
    </row>
    <row r="34" spans="1:35" ht="14.4" customHeight="1" thickBot="1" x14ac:dyDescent="0.35">
      <c r="A34" s="136" t="str">
        <f>IF(OR(B34="",B34="DISQ",B34="DNF",B34="DNS"),B34,IF(AE34&gt;1,AE34,RANK(B34,$B$9:$B$104,0)))</f>
        <v/>
      </c>
      <c r="B34" s="139" t="str">
        <f t="shared" ref="B34" si="5">IF(AND(F34="",F35="",F36=""),"",IF(I34="","DNS",IF(L34="","DNF",IF(OR(Q35&gt;$Q$8,AF34="DISQ"),"DISQ",T36+U34+V34+W34))))</f>
        <v/>
      </c>
      <c r="C34" s="145"/>
      <c r="D34" s="158"/>
      <c r="E34" s="15"/>
      <c r="F34" s="43"/>
      <c r="G34" s="57">
        <f t="shared" si="0"/>
        <v>0</v>
      </c>
      <c r="H34" s="16"/>
      <c r="I34" s="151"/>
      <c r="J34" s="151"/>
      <c r="K34" s="151"/>
      <c r="L34" s="130"/>
      <c r="M34" s="130"/>
      <c r="N34" s="130"/>
      <c r="O34" s="88">
        <f>+(I34*3600)+(J34*60)+K34</f>
        <v>0</v>
      </c>
      <c r="P34" s="88">
        <f>+(L34*3600)+(M34*60)+N34</f>
        <v>0</v>
      </c>
      <c r="Q34" s="61"/>
      <c r="R34" s="90" t="str">
        <f>IF(Q35="","",IF(Q35&lt;=$Q$8,"УСПЕШНО","Прекорачење времена"))</f>
        <v/>
      </c>
      <c r="S34" s="92" t="str">
        <f>IF(AND(R34="УСПЕШНО",T34="УСПЕШНО"),Q35,"")</f>
        <v/>
      </c>
      <c r="T34" s="5" t="str">
        <f>IF(T36="","",IF(AND(T35=$X$5),"УСПЕШНО",IF(AND(T35&lt;$X$5),"Недостају све КТ")))</f>
        <v/>
      </c>
      <c r="U34" s="106" t="str">
        <f>IF(E34="","",IF(S34="",0,MIN($S$9:$S$104)/S34*100))</f>
        <v/>
      </c>
      <c r="V34" s="95" t="str">
        <f>IF(E34="","",SUM(G34:G38))</f>
        <v/>
      </c>
      <c r="W34" s="95" t="str">
        <f>IF(E34="","",AF34+AG34+AH34+AI34)</f>
        <v/>
      </c>
      <c r="X34" s="26"/>
      <c r="Y34" s="27"/>
      <c r="Z34" s="28"/>
      <c r="AA34" s="27"/>
      <c r="AB34" s="28"/>
      <c r="AC34" s="27"/>
      <c r="AD34" s="98"/>
      <c r="AE34" s="101"/>
      <c r="AF34" s="102">
        <f>IF(X35="",0,X35)</f>
        <v>0</v>
      </c>
      <c r="AG34" s="76">
        <f>IF(Z35="",0,Z35)</f>
        <v>0</v>
      </c>
      <c r="AH34" s="76">
        <f>IF(AB35="",0,AB35)</f>
        <v>0</v>
      </c>
      <c r="AI34" s="76">
        <f>IF(AC35="",0,AC35)</f>
        <v>0</v>
      </c>
    </row>
    <row r="35" spans="1:35" ht="15" customHeight="1" thickBot="1" x14ac:dyDescent="0.35">
      <c r="A35" s="137"/>
      <c r="B35" s="140"/>
      <c r="C35" s="146"/>
      <c r="D35" s="146"/>
      <c r="E35" s="17"/>
      <c r="F35" s="44"/>
      <c r="G35" s="57">
        <f t="shared" si="0"/>
        <v>0</v>
      </c>
      <c r="H35" s="18"/>
      <c r="I35" s="152"/>
      <c r="J35" s="152"/>
      <c r="K35" s="152"/>
      <c r="L35" s="131"/>
      <c r="M35" s="131"/>
      <c r="N35" s="131"/>
      <c r="O35" s="89"/>
      <c r="P35" s="89"/>
      <c r="Q35" s="62" t="str">
        <f>IF(OR(O34=0,P34=0),"",P34-O34)</f>
        <v/>
      </c>
      <c r="R35" s="91"/>
      <c r="S35" s="93"/>
      <c r="T35" s="25"/>
      <c r="U35" s="107"/>
      <c r="V35" s="96"/>
      <c r="W35" s="96"/>
      <c r="X35" s="78" t="str">
        <f>IF(AND(X34="",Y34=""),"",IF($Z$5&gt;=(X34+Y34),(X34*5)-(Y34*5),"Погрешан унос података"))</f>
        <v/>
      </c>
      <c r="Y35" s="79"/>
      <c r="Z35" s="82" t="str">
        <f>IF(AND(Z34="",AA34=""),"",IF($AB$5=(Z34+AA34),(Z34*20)-(AA34*5),"Погрешан унос података"))</f>
        <v/>
      </c>
      <c r="AA35" s="83"/>
      <c r="AB35" s="156" t="str">
        <f>IF(AB34="","",IF($AD$5&gt;=AB34,AB34*10,"Погрешан унос"))</f>
        <v/>
      </c>
      <c r="AC35" s="86" t="str">
        <f>IF(AC34="","",AC34*-5)</f>
        <v/>
      </c>
      <c r="AD35" s="99"/>
      <c r="AE35" s="101"/>
      <c r="AF35" s="102"/>
      <c r="AG35" s="76"/>
      <c r="AH35" s="76"/>
      <c r="AI35" s="76"/>
    </row>
    <row r="36" spans="1:35" ht="15" customHeight="1" thickBot="1" x14ac:dyDescent="0.35">
      <c r="A36" s="138"/>
      <c r="B36" s="141"/>
      <c r="C36" s="147"/>
      <c r="D36" s="147"/>
      <c r="E36" s="17"/>
      <c r="F36" s="44"/>
      <c r="G36" s="57">
        <f t="shared" si="0"/>
        <v>0</v>
      </c>
      <c r="H36" s="18"/>
      <c r="I36" s="175"/>
      <c r="J36" s="175"/>
      <c r="K36" s="175"/>
      <c r="L36" s="173"/>
      <c r="M36" s="173"/>
      <c r="N36" s="173"/>
      <c r="O36" s="89"/>
      <c r="P36" s="89"/>
      <c r="Q36" s="73" t="str">
        <f>IF(Q35="","",Q35/86400)</f>
        <v/>
      </c>
      <c r="R36" s="170" t="str">
        <f>Q36</f>
        <v/>
      </c>
      <c r="S36" s="93"/>
      <c r="T36" s="86" t="str">
        <f>IF(T35="","",T35*50)</f>
        <v/>
      </c>
      <c r="U36" s="107"/>
      <c r="V36" s="96"/>
      <c r="W36" s="96"/>
      <c r="X36" s="165"/>
      <c r="Y36" s="166"/>
      <c r="Z36" s="167"/>
      <c r="AA36" s="168"/>
      <c r="AB36" s="169"/>
      <c r="AC36" s="89"/>
      <c r="AD36" s="99"/>
      <c r="AE36" s="101"/>
      <c r="AF36" s="102"/>
      <c r="AG36" s="76"/>
      <c r="AH36" s="76"/>
      <c r="AI36" s="76"/>
    </row>
    <row r="37" spans="1:35" ht="15" customHeight="1" thickBot="1" x14ac:dyDescent="0.35">
      <c r="A37" s="138"/>
      <c r="B37" s="141"/>
      <c r="C37" s="147"/>
      <c r="D37" s="147"/>
      <c r="E37" s="17"/>
      <c r="F37" s="44"/>
      <c r="G37" s="57">
        <f t="shared" si="0"/>
        <v>0</v>
      </c>
      <c r="H37" s="18"/>
      <c r="I37" s="175"/>
      <c r="J37" s="175"/>
      <c r="K37" s="175"/>
      <c r="L37" s="173"/>
      <c r="M37" s="173"/>
      <c r="N37" s="173"/>
      <c r="O37" s="89"/>
      <c r="P37" s="89"/>
      <c r="Q37" s="62"/>
      <c r="R37" s="171"/>
      <c r="S37" s="93"/>
      <c r="T37" s="89"/>
      <c r="U37" s="107"/>
      <c r="V37" s="96"/>
      <c r="W37" s="96"/>
      <c r="X37" s="165"/>
      <c r="Y37" s="166"/>
      <c r="Z37" s="167"/>
      <c r="AA37" s="168"/>
      <c r="AB37" s="169"/>
      <c r="AC37" s="89"/>
      <c r="AD37" s="99"/>
      <c r="AE37" s="101"/>
      <c r="AF37" s="102"/>
      <c r="AG37" s="76"/>
      <c r="AH37" s="76"/>
      <c r="AI37" s="76"/>
    </row>
    <row r="38" spans="1:35" s="9" customFormat="1" ht="15" customHeight="1" thickBot="1" x14ac:dyDescent="0.35">
      <c r="A38" s="138"/>
      <c r="B38" s="141"/>
      <c r="C38" s="147"/>
      <c r="D38" s="159"/>
      <c r="E38" s="19"/>
      <c r="F38" s="45"/>
      <c r="G38" s="57">
        <f t="shared" si="0"/>
        <v>0</v>
      </c>
      <c r="H38" s="20"/>
      <c r="I38" s="153"/>
      <c r="J38" s="153"/>
      <c r="K38" s="153"/>
      <c r="L38" s="132"/>
      <c r="M38" s="132"/>
      <c r="N38" s="132"/>
      <c r="O38" s="87"/>
      <c r="P38" s="87"/>
      <c r="Q38" s="60"/>
      <c r="R38" s="172"/>
      <c r="S38" s="94"/>
      <c r="T38" s="87"/>
      <c r="U38" s="108"/>
      <c r="V38" s="97"/>
      <c r="W38" s="97"/>
      <c r="X38" s="80"/>
      <c r="Y38" s="81"/>
      <c r="Z38" s="84"/>
      <c r="AA38" s="85"/>
      <c r="AB38" s="157"/>
      <c r="AC38" s="87"/>
      <c r="AD38" s="100"/>
      <c r="AE38" s="101"/>
      <c r="AF38" s="103"/>
      <c r="AG38" s="77"/>
      <c r="AH38" s="77"/>
      <c r="AI38" s="77"/>
    </row>
    <row r="39" spans="1:35" ht="14.4" customHeight="1" thickBot="1" x14ac:dyDescent="0.35">
      <c r="A39" s="136" t="str">
        <f>IF(OR(B39="",B39="DISQ",B39="DNF",B39="DNS"),B39,IF(AE39&gt;1,AE39,RANK(B39,$B$9:$B$104,0)))</f>
        <v/>
      </c>
      <c r="B39" s="139" t="str">
        <f t="shared" ref="B39" si="6">IF(AND(F39="",F40="",F41=""),"",IF(I39="","DNS",IF(L39="","DNF",IF(OR(Q40&gt;$Q$8,AF39="DISQ"),"DISQ",T41+U39+V39+W39))))</f>
        <v/>
      </c>
      <c r="C39" s="145"/>
      <c r="D39" s="158"/>
      <c r="E39" s="15"/>
      <c r="F39" s="43"/>
      <c r="G39" s="57">
        <f t="shared" si="0"/>
        <v>0</v>
      </c>
      <c r="H39" s="16"/>
      <c r="I39" s="151"/>
      <c r="J39" s="151"/>
      <c r="K39" s="151"/>
      <c r="L39" s="130"/>
      <c r="M39" s="130"/>
      <c r="N39" s="130"/>
      <c r="O39" s="88">
        <f>+(I39*3600)+(J39*60)+K39</f>
        <v>0</v>
      </c>
      <c r="P39" s="88">
        <f>+(L39*3600)+(M39*60)+N39</f>
        <v>0</v>
      </c>
      <c r="Q39" s="61"/>
      <c r="R39" s="90" t="str">
        <f>IF(Q40="","",IF(Q40&lt;=$Q$8,"УСПЕШНО","Прекорачење времена"))</f>
        <v/>
      </c>
      <c r="S39" s="92" t="str">
        <f>IF(AND(R39="УСПЕШНО",T39="УСПЕШНО"),Q40,"")</f>
        <v/>
      </c>
      <c r="T39" s="5" t="str">
        <f>IF(T41="","",IF(AND(T40=$X$5),"УСПЕШНО",IF(AND(T40&lt;$X$5),"Недостају све КТ")))</f>
        <v/>
      </c>
      <c r="U39" s="106" t="str">
        <f>IF(E39="","",IF(S39="",0,MIN($S$9:$S$104)/S39*100))</f>
        <v/>
      </c>
      <c r="V39" s="95" t="str">
        <f>IF(E39="","",SUM(G39:G43))</f>
        <v/>
      </c>
      <c r="W39" s="95" t="str">
        <f>IF(E39="","",AF39+AG39+AH39+AI39)</f>
        <v/>
      </c>
      <c r="X39" s="26"/>
      <c r="Y39" s="27"/>
      <c r="Z39" s="28"/>
      <c r="AA39" s="27"/>
      <c r="AB39" s="28"/>
      <c r="AC39" s="27"/>
      <c r="AD39" s="98"/>
      <c r="AE39" s="101"/>
      <c r="AF39" s="102">
        <f>IF(X40="",0,X40)</f>
        <v>0</v>
      </c>
      <c r="AG39" s="76">
        <f>IF(Z40="",0,Z40)</f>
        <v>0</v>
      </c>
      <c r="AH39" s="76">
        <f>IF(AB40="",0,AB40)</f>
        <v>0</v>
      </c>
      <c r="AI39" s="76">
        <f>IF(AC40="",0,AC40)</f>
        <v>0</v>
      </c>
    </row>
    <row r="40" spans="1:35" ht="15" customHeight="1" thickBot="1" x14ac:dyDescent="0.35">
      <c r="A40" s="137"/>
      <c r="B40" s="140"/>
      <c r="C40" s="146"/>
      <c r="D40" s="146"/>
      <c r="E40" s="17"/>
      <c r="F40" s="44"/>
      <c r="G40" s="57">
        <f t="shared" si="0"/>
        <v>0</v>
      </c>
      <c r="H40" s="18"/>
      <c r="I40" s="152"/>
      <c r="J40" s="152"/>
      <c r="K40" s="152"/>
      <c r="L40" s="131"/>
      <c r="M40" s="131"/>
      <c r="N40" s="131"/>
      <c r="O40" s="89"/>
      <c r="P40" s="89"/>
      <c r="Q40" s="62" t="str">
        <f>IF(OR(O39=0,P39=0),"",P39-O39)</f>
        <v/>
      </c>
      <c r="R40" s="91"/>
      <c r="S40" s="93"/>
      <c r="T40" s="25"/>
      <c r="U40" s="107"/>
      <c r="V40" s="96"/>
      <c r="W40" s="96"/>
      <c r="X40" s="78" t="str">
        <f>IF(AND(X39="",Y39=""),"",IF($Z$5&gt;=(X39+Y39),(X39*5)-(Y39*5),"Погрешан унос података"))</f>
        <v/>
      </c>
      <c r="Y40" s="79"/>
      <c r="Z40" s="82" t="str">
        <f>IF(AND(Z39="",AA39=""),"",IF($AB$5=(Z39+AA39),(Z39*20)-(AA39*5),"Погрешан унос података"))</f>
        <v/>
      </c>
      <c r="AA40" s="83"/>
      <c r="AB40" s="156" t="str">
        <f>IF(AB39="","",IF($AD$5&gt;=AB39,AB39*10,"Погрешан унос"))</f>
        <v/>
      </c>
      <c r="AC40" s="86" t="str">
        <f>IF(AC39="","",AC39*-5)</f>
        <v/>
      </c>
      <c r="AD40" s="99"/>
      <c r="AE40" s="101"/>
      <c r="AF40" s="102"/>
      <c r="AG40" s="76"/>
      <c r="AH40" s="76"/>
      <c r="AI40" s="76"/>
    </row>
    <row r="41" spans="1:35" ht="15" customHeight="1" thickBot="1" x14ac:dyDescent="0.35">
      <c r="A41" s="138"/>
      <c r="B41" s="141"/>
      <c r="C41" s="147"/>
      <c r="D41" s="147"/>
      <c r="E41" s="17"/>
      <c r="F41" s="44"/>
      <c r="G41" s="57">
        <f t="shared" si="0"/>
        <v>0</v>
      </c>
      <c r="H41" s="18"/>
      <c r="I41" s="175"/>
      <c r="J41" s="175"/>
      <c r="K41" s="175"/>
      <c r="L41" s="173"/>
      <c r="M41" s="173"/>
      <c r="N41" s="173"/>
      <c r="O41" s="89"/>
      <c r="P41" s="89"/>
      <c r="Q41" s="73" t="str">
        <f>IF(Q40="","",Q40/86400)</f>
        <v/>
      </c>
      <c r="R41" s="170" t="str">
        <f>Q41</f>
        <v/>
      </c>
      <c r="S41" s="93"/>
      <c r="T41" s="86" t="str">
        <f>IF(T40="","",T40*50)</f>
        <v/>
      </c>
      <c r="U41" s="107"/>
      <c r="V41" s="96"/>
      <c r="W41" s="96"/>
      <c r="X41" s="165"/>
      <c r="Y41" s="166"/>
      <c r="Z41" s="167"/>
      <c r="AA41" s="168"/>
      <c r="AB41" s="169"/>
      <c r="AC41" s="89"/>
      <c r="AD41" s="99"/>
      <c r="AE41" s="101"/>
      <c r="AF41" s="102"/>
      <c r="AG41" s="76"/>
      <c r="AH41" s="76"/>
      <c r="AI41" s="76"/>
    </row>
    <row r="42" spans="1:35" ht="15" customHeight="1" thickBot="1" x14ac:dyDescent="0.35">
      <c r="A42" s="138"/>
      <c r="B42" s="141"/>
      <c r="C42" s="147"/>
      <c r="D42" s="147"/>
      <c r="E42" s="17"/>
      <c r="F42" s="44"/>
      <c r="G42" s="57">
        <f t="shared" si="0"/>
        <v>0</v>
      </c>
      <c r="H42" s="18"/>
      <c r="I42" s="175"/>
      <c r="J42" s="175"/>
      <c r="K42" s="175"/>
      <c r="L42" s="173"/>
      <c r="M42" s="173"/>
      <c r="N42" s="173"/>
      <c r="O42" s="89"/>
      <c r="P42" s="89"/>
      <c r="Q42" s="62"/>
      <c r="R42" s="171"/>
      <c r="S42" s="93"/>
      <c r="T42" s="89"/>
      <c r="U42" s="107"/>
      <c r="V42" s="96"/>
      <c r="W42" s="96"/>
      <c r="X42" s="165"/>
      <c r="Y42" s="166"/>
      <c r="Z42" s="167"/>
      <c r="AA42" s="168"/>
      <c r="AB42" s="169"/>
      <c r="AC42" s="89"/>
      <c r="AD42" s="99"/>
      <c r="AE42" s="101"/>
      <c r="AF42" s="102"/>
      <c r="AG42" s="76"/>
      <c r="AH42" s="76"/>
      <c r="AI42" s="76"/>
    </row>
    <row r="43" spans="1:35" s="9" customFormat="1" ht="15" customHeight="1" thickBot="1" x14ac:dyDescent="0.35">
      <c r="A43" s="138"/>
      <c r="B43" s="141"/>
      <c r="C43" s="147"/>
      <c r="D43" s="159"/>
      <c r="E43" s="19"/>
      <c r="F43" s="45"/>
      <c r="G43" s="57">
        <f t="shared" si="0"/>
        <v>0</v>
      </c>
      <c r="H43" s="20"/>
      <c r="I43" s="153"/>
      <c r="J43" s="153"/>
      <c r="K43" s="153"/>
      <c r="L43" s="132"/>
      <c r="M43" s="132"/>
      <c r="N43" s="132"/>
      <c r="O43" s="87"/>
      <c r="P43" s="87"/>
      <c r="Q43" s="60"/>
      <c r="R43" s="172"/>
      <c r="S43" s="94"/>
      <c r="T43" s="87"/>
      <c r="U43" s="108"/>
      <c r="V43" s="97"/>
      <c r="W43" s="97"/>
      <c r="X43" s="80"/>
      <c r="Y43" s="81"/>
      <c r="Z43" s="84"/>
      <c r="AA43" s="85"/>
      <c r="AB43" s="157"/>
      <c r="AC43" s="87"/>
      <c r="AD43" s="100"/>
      <c r="AE43" s="101"/>
      <c r="AF43" s="103"/>
      <c r="AG43" s="77"/>
      <c r="AH43" s="77"/>
      <c r="AI43" s="77"/>
    </row>
    <row r="44" spans="1:35" ht="14.4" customHeight="1" thickBot="1" x14ac:dyDescent="0.35">
      <c r="A44" s="136" t="str">
        <f>IF(OR(B44="",B44="DISQ",B44="DNF",B44="DNS"),B44,IF(AE44&gt;1,AE44,RANK(B44,$B$9:$B$104,0)))</f>
        <v/>
      </c>
      <c r="B44" s="139" t="str">
        <f t="shared" ref="B44" si="7">IF(AND(F44="",F45="",F46=""),"",IF(I44="","DNS",IF(L44="","DNF",IF(OR(Q45&gt;$Q$8,AF44="DISQ"),"DISQ",T46+U44+V44+W44))))</f>
        <v/>
      </c>
      <c r="C44" s="145"/>
      <c r="D44" s="158"/>
      <c r="E44" s="15"/>
      <c r="F44" s="43"/>
      <c r="G44" s="57">
        <f t="shared" si="0"/>
        <v>0</v>
      </c>
      <c r="H44" s="16"/>
      <c r="I44" s="151"/>
      <c r="J44" s="151"/>
      <c r="K44" s="151"/>
      <c r="L44" s="130"/>
      <c r="M44" s="130"/>
      <c r="N44" s="130"/>
      <c r="O44" s="88">
        <f>+(I44*3600)+(J44*60)+K44</f>
        <v>0</v>
      </c>
      <c r="P44" s="88">
        <f>+(L44*3600)+(M44*60)+N44</f>
        <v>0</v>
      </c>
      <c r="Q44" s="61"/>
      <c r="R44" s="90" t="str">
        <f>IF(Q45="","",IF(Q45&lt;=$Q$8,"УСПЕШНО","Прекорачење времена"))</f>
        <v/>
      </c>
      <c r="S44" s="92" t="str">
        <f>IF(AND(R44="УСПЕШНО",T44="УСПЕШНО"),Q45,"")</f>
        <v/>
      </c>
      <c r="T44" s="5" t="str">
        <f>IF(T46="","",IF(AND(T45=$X$5),"УСПЕШНО",IF(AND(T45&lt;$X$5),"Недостају све КТ")))</f>
        <v/>
      </c>
      <c r="U44" s="106" t="str">
        <f>IF(E44="","",IF(S44="",0,MIN($S$9:$S$104)/S44*100))</f>
        <v/>
      </c>
      <c r="V44" s="95" t="str">
        <f>IF(E44="","",SUM(G44:G48))</f>
        <v/>
      </c>
      <c r="W44" s="95" t="str">
        <f>IF(E44="","",AF44+AG44+AH44+AI44)</f>
        <v/>
      </c>
      <c r="X44" s="26"/>
      <c r="Y44" s="27"/>
      <c r="Z44" s="28"/>
      <c r="AA44" s="27"/>
      <c r="AB44" s="28"/>
      <c r="AC44" s="27"/>
      <c r="AD44" s="98"/>
      <c r="AE44" s="101"/>
      <c r="AF44" s="102">
        <f>IF(X45="",0,X45)</f>
        <v>0</v>
      </c>
      <c r="AG44" s="76">
        <f>IF(Z45="",0,Z45)</f>
        <v>0</v>
      </c>
      <c r="AH44" s="76">
        <f>IF(AB45="",0,AB45)</f>
        <v>0</v>
      </c>
      <c r="AI44" s="76">
        <f>IF(AC45="",0,AC45)</f>
        <v>0</v>
      </c>
    </row>
    <row r="45" spans="1:35" ht="15" customHeight="1" thickBot="1" x14ac:dyDescent="0.35">
      <c r="A45" s="137"/>
      <c r="B45" s="140"/>
      <c r="C45" s="146"/>
      <c r="D45" s="146"/>
      <c r="E45" s="17"/>
      <c r="F45" s="44"/>
      <c r="G45" s="57">
        <f t="shared" si="0"/>
        <v>0</v>
      </c>
      <c r="H45" s="18"/>
      <c r="I45" s="152"/>
      <c r="J45" s="152"/>
      <c r="K45" s="152"/>
      <c r="L45" s="131"/>
      <c r="M45" s="131"/>
      <c r="N45" s="131"/>
      <c r="O45" s="89"/>
      <c r="P45" s="89"/>
      <c r="Q45" s="62" t="str">
        <f>IF(OR(O44=0,P44=0),"",P44-O44)</f>
        <v/>
      </c>
      <c r="R45" s="91"/>
      <c r="S45" s="93"/>
      <c r="T45" s="25"/>
      <c r="U45" s="107"/>
      <c r="V45" s="96"/>
      <c r="W45" s="96"/>
      <c r="X45" s="78" t="str">
        <f>IF(AND(X44="",Y44=""),"",IF($Z$5&gt;=(X44+Y44),(X44*5)-(Y44*5),"Погрешан унос података"))</f>
        <v/>
      </c>
      <c r="Y45" s="79"/>
      <c r="Z45" s="82" t="str">
        <f>IF(AND(Z44="",AA44=""),"",IF($AB$5=(Z44+AA44),(Z44*20)-(AA44*5),"Погрешан унос података"))</f>
        <v/>
      </c>
      <c r="AA45" s="83"/>
      <c r="AB45" s="156" t="str">
        <f>IF(AB44="","",IF($AD$5&gt;=AB44,AB44*10,"Погрешан унос"))</f>
        <v/>
      </c>
      <c r="AC45" s="86" t="str">
        <f>IF(AC44="","",AC44*-5)</f>
        <v/>
      </c>
      <c r="AD45" s="99"/>
      <c r="AE45" s="101"/>
      <c r="AF45" s="102"/>
      <c r="AG45" s="76"/>
      <c r="AH45" s="76"/>
      <c r="AI45" s="76"/>
    </row>
    <row r="46" spans="1:35" ht="15" customHeight="1" thickBot="1" x14ac:dyDescent="0.35">
      <c r="A46" s="138"/>
      <c r="B46" s="141"/>
      <c r="C46" s="147"/>
      <c r="D46" s="147"/>
      <c r="E46" s="17"/>
      <c r="F46" s="44"/>
      <c r="G46" s="57">
        <f t="shared" si="0"/>
        <v>0</v>
      </c>
      <c r="H46" s="18"/>
      <c r="I46" s="175"/>
      <c r="J46" s="175"/>
      <c r="K46" s="175"/>
      <c r="L46" s="173"/>
      <c r="M46" s="173"/>
      <c r="N46" s="173"/>
      <c r="O46" s="89"/>
      <c r="P46" s="89"/>
      <c r="Q46" s="73" t="str">
        <f>IF(Q45="","",Q45/86400)</f>
        <v/>
      </c>
      <c r="R46" s="170" t="str">
        <f>Q46</f>
        <v/>
      </c>
      <c r="S46" s="93"/>
      <c r="T46" s="86" t="str">
        <f>IF(T45="","",T45*50)</f>
        <v/>
      </c>
      <c r="U46" s="107"/>
      <c r="V46" s="96"/>
      <c r="W46" s="96"/>
      <c r="X46" s="165"/>
      <c r="Y46" s="166"/>
      <c r="Z46" s="167"/>
      <c r="AA46" s="168"/>
      <c r="AB46" s="169"/>
      <c r="AC46" s="89"/>
      <c r="AD46" s="99"/>
      <c r="AE46" s="101"/>
      <c r="AF46" s="102"/>
      <c r="AG46" s="76"/>
      <c r="AH46" s="76"/>
      <c r="AI46" s="76"/>
    </row>
    <row r="47" spans="1:35" ht="15" customHeight="1" thickBot="1" x14ac:dyDescent="0.35">
      <c r="A47" s="138"/>
      <c r="B47" s="141"/>
      <c r="C47" s="147"/>
      <c r="D47" s="147"/>
      <c r="E47" s="17"/>
      <c r="F47" s="44"/>
      <c r="G47" s="57">
        <f t="shared" si="0"/>
        <v>0</v>
      </c>
      <c r="H47" s="18"/>
      <c r="I47" s="175"/>
      <c r="J47" s="175"/>
      <c r="K47" s="175"/>
      <c r="L47" s="173"/>
      <c r="M47" s="173"/>
      <c r="N47" s="173"/>
      <c r="O47" s="89"/>
      <c r="P47" s="89"/>
      <c r="Q47" s="62"/>
      <c r="R47" s="171"/>
      <c r="S47" s="93"/>
      <c r="T47" s="89"/>
      <c r="U47" s="107"/>
      <c r="V47" s="96"/>
      <c r="W47" s="96"/>
      <c r="X47" s="165"/>
      <c r="Y47" s="166"/>
      <c r="Z47" s="167"/>
      <c r="AA47" s="168"/>
      <c r="AB47" s="169"/>
      <c r="AC47" s="89"/>
      <c r="AD47" s="99"/>
      <c r="AE47" s="101"/>
      <c r="AF47" s="102"/>
      <c r="AG47" s="76"/>
      <c r="AH47" s="76"/>
      <c r="AI47" s="76"/>
    </row>
    <row r="48" spans="1:35" s="9" customFormat="1" ht="15" customHeight="1" thickBot="1" x14ac:dyDescent="0.35">
      <c r="A48" s="138"/>
      <c r="B48" s="141"/>
      <c r="C48" s="147"/>
      <c r="D48" s="159"/>
      <c r="E48" s="19"/>
      <c r="F48" s="45"/>
      <c r="G48" s="57">
        <f t="shared" si="0"/>
        <v>0</v>
      </c>
      <c r="H48" s="20"/>
      <c r="I48" s="153"/>
      <c r="J48" s="153"/>
      <c r="K48" s="153"/>
      <c r="L48" s="132"/>
      <c r="M48" s="132"/>
      <c r="N48" s="132"/>
      <c r="O48" s="87"/>
      <c r="P48" s="87"/>
      <c r="Q48" s="60"/>
      <c r="R48" s="172"/>
      <c r="S48" s="94"/>
      <c r="T48" s="87"/>
      <c r="U48" s="108"/>
      <c r="V48" s="97"/>
      <c r="W48" s="97"/>
      <c r="X48" s="80"/>
      <c r="Y48" s="81"/>
      <c r="Z48" s="84"/>
      <c r="AA48" s="85"/>
      <c r="AB48" s="157"/>
      <c r="AC48" s="87"/>
      <c r="AD48" s="100"/>
      <c r="AE48" s="101"/>
      <c r="AF48" s="103"/>
      <c r="AG48" s="77"/>
      <c r="AH48" s="77"/>
      <c r="AI48" s="77"/>
    </row>
    <row r="49" spans="1:35" ht="14.4" customHeight="1" thickBot="1" x14ac:dyDescent="0.35">
      <c r="A49" s="136" t="str">
        <f>IF(OR(B49="",B49="DISQ",B49="DNF",B49="DNS"),B49,IF(AE49&gt;1,AE49,RANK(B49,$B$9:$B$104,0)))</f>
        <v/>
      </c>
      <c r="B49" s="139" t="str">
        <f t="shared" ref="B49" si="8">IF(AND(F49="",F50="",F51=""),"",IF(I49="","DNS",IF(L49="","DNF",IF(OR(Q50&gt;$Q$8,AF49="DISQ"),"DISQ",T51+U49+V49+W49))))</f>
        <v/>
      </c>
      <c r="C49" s="145"/>
      <c r="D49" s="158"/>
      <c r="E49" s="15"/>
      <c r="F49" s="43"/>
      <c r="G49" s="57">
        <f t="shared" si="0"/>
        <v>0</v>
      </c>
      <c r="H49" s="16"/>
      <c r="I49" s="151"/>
      <c r="J49" s="151"/>
      <c r="K49" s="151"/>
      <c r="L49" s="130"/>
      <c r="M49" s="130"/>
      <c r="N49" s="130"/>
      <c r="O49" s="88">
        <f t="shared" ref="O49" si="9">+(I49*3600)+(J49*60)+K49</f>
        <v>0</v>
      </c>
      <c r="P49" s="88">
        <f t="shared" ref="P49" si="10">+(L49*3600)+(M49*60)+N49</f>
        <v>0</v>
      </c>
      <c r="Q49" s="61"/>
      <c r="R49" s="90" t="str">
        <f t="shared" ref="R49" si="11">IF(Q50="","",IF(Q50&lt;=$Q$8,"УСПЕШНО","Прекорачење времена"))</f>
        <v/>
      </c>
      <c r="S49" s="92" t="str">
        <f t="shared" ref="S49" si="12">IF(AND(R49="УСПЕШНО",T49="УСПЕШНО"),Q50,"")</f>
        <v/>
      </c>
      <c r="T49" s="5" t="str">
        <f>IF(T51="","",IF(AND(T50=$X$5),"УСПЕШНО",IF(AND(T50&lt;$X$5),"Недостају све КТ")))</f>
        <v/>
      </c>
      <c r="U49" s="106" t="str">
        <f>IF(E49="","",IF(S49="",0,MIN($S$9:$S$104)/S49*100))</f>
        <v/>
      </c>
      <c r="V49" s="95" t="str">
        <f>IF(E49="","",SUM(G49:G53))</f>
        <v/>
      </c>
      <c r="W49" s="95" t="str">
        <f>IF(E49="","",AF49+AG49+AH49+AI49)</f>
        <v/>
      </c>
      <c r="X49" s="26"/>
      <c r="Y49" s="27"/>
      <c r="Z49" s="28"/>
      <c r="AA49" s="27"/>
      <c r="AB49" s="28"/>
      <c r="AC49" s="27"/>
      <c r="AD49" s="98"/>
      <c r="AE49" s="101"/>
      <c r="AF49" s="102">
        <f>IF(X50="",0,X50)</f>
        <v>0</v>
      </c>
      <c r="AG49" s="76">
        <f>IF(Z50="",0,Z50)</f>
        <v>0</v>
      </c>
      <c r="AH49" s="76">
        <f>IF(AB50="",0,AB50)</f>
        <v>0</v>
      </c>
      <c r="AI49" s="76">
        <f>IF(AC50="",0,AC50)</f>
        <v>0</v>
      </c>
    </row>
    <row r="50" spans="1:35" ht="15" customHeight="1" thickBot="1" x14ac:dyDescent="0.35">
      <c r="A50" s="137"/>
      <c r="B50" s="140"/>
      <c r="C50" s="146"/>
      <c r="D50" s="146"/>
      <c r="E50" s="17"/>
      <c r="F50" s="44"/>
      <c r="G50" s="57">
        <f t="shared" si="0"/>
        <v>0</v>
      </c>
      <c r="H50" s="18"/>
      <c r="I50" s="152"/>
      <c r="J50" s="152"/>
      <c r="K50" s="152"/>
      <c r="L50" s="131"/>
      <c r="M50" s="131"/>
      <c r="N50" s="131"/>
      <c r="O50" s="89"/>
      <c r="P50" s="89"/>
      <c r="Q50" s="62" t="str">
        <f t="shared" ref="Q50" si="13">IF(OR(O49=0,P49=0),"",P49-O49)</f>
        <v/>
      </c>
      <c r="R50" s="91"/>
      <c r="S50" s="93"/>
      <c r="T50" s="25"/>
      <c r="U50" s="107"/>
      <c r="V50" s="96"/>
      <c r="W50" s="96"/>
      <c r="X50" s="78" t="str">
        <f>IF(AND(X49="",Y49=""),"",IF($Z$5&gt;=(X49+Y49),(X49*5)-(Y49*5),"Погрешан унос података"))</f>
        <v/>
      </c>
      <c r="Y50" s="79"/>
      <c r="Z50" s="82" t="str">
        <f>IF(AND(Z49="",AA49=""),"",IF($AB$5=(Z49+AA49),(Z49*20)-(AA49*5),"Погрешан унос података"))</f>
        <v/>
      </c>
      <c r="AA50" s="83"/>
      <c r="AB50" s="156" t="str">
        <f>IF(AB49="","",IF($AD$5&gt;=AB49,AB49*10,"Погрешан унос"))</f>
        <v/>
      </c>
      <c r="AC50" s="86" t="str">
        <f>IF(AC49="","",AC49*-5)</f>
        <v/>
      </c>
      <c r="AD50" s="99"/>
      <c r="AE50" s="101"/>
      <c r="AF50" s="102"/>
      <c r="AG50" s="76"/>
      <c r="AH50" s="76"/>
      <c r="AI50" s="76"/>
    </row>
    <row r="51" spans="1:35" ht="15" customHeight="1" thickBot="1" x14ac:dyDescent="0.35">
      <c r="A51" s="138"/>
      <c r="B51" s="141"/>
      <c r="C51" s="147"/>
      <c r="D51" s="147"/>
      <c r="E51" s="17"/>
      <c r="F51" s="44"/>
      <c r="G51" s="57">
        <f t="shared" si="0"/>
        <v>0</v>
      </c>
      <c r="H51" s="18"/>
      <c r="I51" s="175"/>
      <c r="J51" s="175"/>
      <c r="K51" s="175"/>
      <c r="L51" s="173"/>
      <c r="M51" s="173"/>
      <c r="N51" s="173"/>
      <c r="O51" s="89"/>
      <c r="P51" s="89"/>
      <c r="Q51" s="73" t="str">
        <f t="shared" ref="Q51" si="14">IF(Q50="","",Q50/86400)</f>
        <v/>
      </c>
      <c r="R51" s="170" t="str">
        <f t="shared" ref="R51" si="15">Q51</f>
        <v/>
      </c>
      <c r="S51" s="93"/>
      <c r="T51" s="86" t="str">
        <f>IF(T50="","",T50*50)</f>
        <v/>
      </c>
      <c r="U51" s="107"/>
      <c r="V51" s="96"/>
      <c r="W51" s="96"/>
      <c r="X51" s="165"/>
      <c r="Y51" s="166"/>
      <c r="Z51" s="167"/>
      <c r="AA51" s="168"/>
      <c r="AB51" s="169"/>
      <c r="AC51" s="89"/>
      <c r="AD51" s="99"/>
      <c r="AE51" s="101"/>
      <c r="AF51" s="102"/>
      <c r="AG51" s="76"/>
      <c r="AH51" s="76"/>
      <c r="AI51" s="76"/>
    </row>
    <row r="52" spans="1:35" ht="15" customHeight="1" thickBot="1" x14ac:dyDescent="0.35">
      <c r="A52" s="138"/>
      <c r="B52" s="141"/>
      <c r="C52" s="147"/>
      <c r="D52" s="147"/>
      <c r="E52" s="17"/>
      <c r="F52" s="44"/>
      <c r="G52" s="57">
        <f t="shared" si="0"/>
        <v>0</v>
      </c>
      <c r="H52" s="18"/>
      <c r="I52" s="175"/>
      <c r="J52" s="175"/>
      <c r="K52" s="175"/>
      <c r="L52" s="173"/>
      <c r="M52" s="173"/>
      <c r="N52" s="173"/>
      <c r="O52" s="89"/>
      <c r="P52" s="89"/>
      <c r="Q52" s="62"/>
      <c r="R52" s="171"/>
      <c r="S52" s="93"/>
      <c r="T52" s="89"/>
      <c r="U52" s="107"/>
      <c r="V52" s="96"/>
      <c r="W52" s="96"/>
      <c r="X52" s="165"/>
      <c r="Y52" s="166"/>
      <c r="Z52" s="167"/>
      <c r="AA52" s="168"/>
      <c r="AB52" s="169"/>
      <c r="AC52" s="89"/>
      <c r="AD52" s="99"/>
      <c r="AE52" s="101"/>
      <c r="AF52" s="102"/>
      <c r="AG52" s="76"/>
      <c r="AH52" s="76"/>
      <c r="AI52" s="76"/>
    </row>
    <row r="53" spans="1:35" s="9" customFormat="1" ht="15" customHeight="1" thickBot="1" x14ac:dyDescent="0.35">
      <c r="A53" s="138"/>
      <c r="B53" s="141"/>
      <c r="C53" s="147"/>
      <c r="D53" s="159"/>
      <c r="E53" s="19"/>
      <c r="F53" s="45"/>
      <c r="G53" s="57">
        <f t="shared" si="0"/>
        <v>0</v>
      </c>
      <c r="H53" s="20"/>
      <c r="I53" s="153"/>
      <c r="J53" s="153"/>
      <c r="K53" s="153"/>
      <c r="L53" s="132"/>
      <c r="M53" s="132"/>
      <c r="N53" s="132"/>
      <c r="O53" s="87"/>
      <c r="P53" s="87"/>
      <c r="Q53" s="60"/>
      <c r="R53" s="172"/>
      <c r="S53" s="94"/>
      <c r="T53" s="87"/>
      <c r="U53" s="108"/>
      <c r="V53" s="97"/>
      <c r="W53" s="97"/>
      <c r="X53" s="80"/>
      <c r="Y53" s="81"/>
      <c r="Z53" s="84"/>
      <c r="AA53" s="85"/>
      <c r="AB53" s="157"/>
      <c r="AC53" s="87"/>
      <c r="AD53" s="100"/>
      <c r="AE53" s="101"/>
      <c r="AF53" s="103"/>
      <c r="AG53" s="77"/>
      <c r="AH53" s="77"/>
      <c r="AI53" s="77"/>
    </row>
    <row r="54" spans="1:35" ht="14.4" customHeight="1" thickBot="1" x14ac:dyDescent="0.35">
      <c r="A54" s="136" t="str">
        <f>IF(OR(B54="",B54="DISQ",B54="DNF",B54="DNS"),B54,IF(AE54&gt;1,AE54,RANK(B54,$B$9:$B$104,0)))</f>
        <v/>
      </c>
      <c r="B54" s="139" t="str">
        <f t="shared" ref="B54" si="16">IF(AND(F54="",F55="",F56=""),"",IF(I54="","DNS",IF(L54="","DNF",IF(OR(Q55&gt;$Q$8,AF54="DISQ"),"DISQ",T56+U54+V54+W54))))</f>
        <v/>
      </c>
      <c r="C54" s="145"/>
      <c r="D54" s="158"/>
      <c r="E54" s="15"/>
      <c r="F54" s="43"/>
      <c r="G54" s="57">
        <f t="shared" si="0"/>
        <v>0</v>
      </c>
      <c r="H54" s="16"/>
      <c r="I54" s="151"/>
      <c r="J54" s="151"/>
      <c r="K54" s="151"/>
      <c r="L54" s="130"/>
      <c r="M54" s="130"/>
      <c r="N54" s="130"/>
      <c r="O54" s="88">
        <f t="shared" ref="O54" si="17">+(I54*3600)+(J54*60)+K54</f>
        <v>0</v>
      </c>
      <c r="P54" s="88">
        <f t="shared" ref="P54" si="18">+(L54*3600)+(M54*60)+N54</f>
        <v>0</v>
      </c>
      <c r="Q54" s="61"/>
      <c r="R54" s="90" t="str">
        <f t="shared" ref="R54" si="19">IF(Q55="","",IF(Q55&lt;=$Q$8,"УСПЕШНО","Прекорачење времена"))</f>
        <v/>
      </c>
      <c r="S54" s="92" t="str">
        <f t="shared" ref="S54" si="20">IF(AND(R54="УСПЕШНО",T54="УСПЕШНО"),Q55,"")</f>
        <v/>
      </c>
      <c r="T54" s="5" t="str">
        <f>IF(T56="","",IF(AND(T55=$X$5),"УСПЕШНО",IF(AND(T55&lt;$X$5),"Недостају све КТ")))</f>
        <v/>
      </c>
      <c r="U54" s="106" t="str">
        <f>IF(E54="","",IF(S54="",0,MIN($S$9:$S$104)/S54*100))</f>
        <v/>
      </c>
      <c r="V54" s="95" t="str">
        <f>IF(E54="","",SUM(G54:G58))</f>
        <v/>
      </c>
      <c r="W54" s="95" t="str">
        <f>IF(E54="","",AF54+AG54+AH54+AI54)</f>
        <v/>
      </c>
      <c r="X54" s="26"/>
      <c r="Y54" s="27"/>
      <c r="Z54" s="28"/>
      <c r="AA54" s="27"/>
      <c r="AB54" s="28"/>
      <c r="AC54" s="27"/>
      <c r="AD54" s="98"/>
      <c r="AE54" s="101"/>
      <c r="AF54" s="102">
        <f>IF(X55="",0,X55)</f>
        <v>0</v>
      </c>
      <c r="AG54" s="76">
        <f>IF(Z55="",0,Z55)</f>
        <v>0</v>
      </c>
      <c r="AH54" s="76">
        <f>IF(AB55="",0,AB55)</f>
        <v>0</v>
      </c>
      <c r="AI54" s="76">
        <f>IF(AC55="",0,AC55)</f>
        <v>0</v>
      </c>
    </row>
    <row r="55" spans="1:35" ht="15" customHeight="1" thickBot="1" x14ac:dyDescent="0.35">
      <c r="A55" s="137"/>
      <c r="B55" s="140"/>
      <c r="C55" s="146"/>
      <c r="D55" s="146"/>
      <c r="E55" s="17"/>
      <c r="F55" s="44"/>
      <c r="G55" s="57">
        <f t="shared" si="0"/>
        <v>0</v>
      </c>
      <c r="H55" s="18"/>
      <c r="I55" s="152"/>
      <c r="J55" s="152"/>
      <c r="K55" s="152"/>
      <c r="L55" s="131"/>
      <c r="M55" s="131"/>
      <c r="N55" s="131"/>
      <c r="O55" s="89"/>
      <c r="P55" s="89"/>
      <c r="Q55" s="62" t="str">
        <f t="shared" ref="Q55" si="21">IF(OR(O54=0,P54=0),"",P54-O54)</f>
        <v/>
      </c>
      <c r="R55" s="91"/>
      <c r="S55" s="93"/>
      <c r="T55" s="25"/>
      <c r="U55" s="107"/>
      <c r="V55" s="96"/>
      <c r="W55" s="96"/>
      <c r="X55" s="78" t="str">
        <f>IF(AND(X54="",Y54=""),"",IF($Z$5&gt;=(X54+Y54),(X54*5)-(Y54*5),"Погрешан унос података"))</f>
        <v/>
      </c>
      <c r="Y55" s="79"/>
      <c r="Z55" s="82" t="str">
        <f>IF(AND(Z54="",AA54=""),"",IF($AB$5=(Z54+AA54),(Z54*20)-(AA54*5),"Погрешан унос података"))</f>
        <v/>
      </c>
      <c r="AA55" s="83"/>
      <c r="AB55" s="156" t="str">
        <f>IF(AB54="","",IF($AD$5&gt;=AB54,AB54*10,"Погрешан унос"))</f>
        <v/>
      </c>
      <c r="AC55" s="86" t="str">
        <f>IF(AC54="","",AC54*-5)</f>
        <v/>
      </c>
      <c r="AD55" s="99"/>
      <c r="AE55" s="101"/>
      <c r="AF55" s="102"/>
      <c r="AG55" s="76"/>
      <c r="AH55" s="76"/>
      <c r="AI55" s="76"/>
    </row>
    <row r="56" spans="1:35" ht="15" customHeight="1" thickBot="1" x14ac:dyDescent="0.35">
      <c r="A56" s="138"/>
      <c r="B56" s="141"/>
      <c r="C56" s="147"/>
      <c r="D56" s="147"/>
      <c r="E56" s="17"/>
      <c r="F56" s="44"/>
      <c r="G56" s="57">
        <f t="shared" si="0"/>
        <v>0</v>
      </c>
      <c r="H56" s="18"/>
      <c r="I56" s="175"/>
      <c r="J56" s="175"/>
      <c r="K56" s="175"/>
      <c r="L56" s="173"/>
      <c r="M56" s="173"/>
      <c r="N56" s="173"/>
      <c r="O56" s="89"/>
      <c r="P56" s="89"/>
      <c r="Q56" s="73" t="str">
        <f t="shared" ref="Q56" si="22">IF(Q55="","",Q55/86400)</f>
        <v/>
      </c>
      <c r="R56" s="170" t="str">
        <f t="shared" ref="R56" si="23">Q56</f>
        <v/>
      </c>
      <c r="S56" s="93"/>
      <c r="T56" s="86" t="str">
        <f>IF(T55="","",T55*50)</f>
        <v/>
      </c>
      <c r="U56" s="107"/>
      <c r="V56" s="96"/>
      <c r="W56" s="96"/>
      <c r="X56" s="165"/>
      <c r="Y56" s="166"/>
      <c r="Z56" s="167"/>
      <c r="AA56" s="168"/>
      <c r="AB56" s="169"/>
      <c r="AC56" s="89"/>
      <c r="AD56" s="99"/>
      <c r="AE56" s="101"/>
      <c r="AF56" s="102"/>
      <c r="AG56" s="76"/>
      <c r="AH56" s="76"/>
      <c r="AI56" s="76"/>
    </row>
    <row r="57" spans="1:35" ht="15" customHeight="1" thickBot="1" x14ac:dyDescent="0.35">
      <c r="A57" s="138"/>
      <c r="B57" s="141"/>
      <c r="C57" s="147"/>
      <c r="D57" s="147"/>
      <c r="E57" s="17"/>
      <c r="F57" s="44"/>
      <c r="G57" s="57">
        <f t="shared" si="0"/>
        <v>0</v>
      </c>
      <c r="H57" s="18"/>
      <c r="I57" s="175"/>
      <c r="J57" s="175"/>
      <c r="K57" s="175"/>
      <c r="L57" s="173"/>
      <c r="M57" s="173"/>
      <c r="N57" s="173"/>
      <c r="O57" s="89"/>
      <c r="P57" s="89"/>
      <c r="Q57" s="62"/>
      <c r="R57" s="171"/>
      <c r="S57" s="93"/>
      <c r="T57" s="89"/>
      <c r="U57" s="107"/>
      <c r="V57" s="96"/>
      <c r="W57" s="96"/>
      <c r="X57" s="165"/>
      <c r="Y57" s="166"/>
      <c r="Z57" s="167"/>
      <c r="AA57" s="168"/>
      <c r="AB57" s="169"/>
      <c r="AC57" s="89"/>
      <c r="AD57" s="99"/>
      <c r="AE57" s="101"/>
      <c r="AF57" s="102"/>
      <c r="AG57" s="76"/>
      <c r="AH57" s="76"/>
      <c r="AI57" s="76"/>
    </row>
    <row r="58" spans="1:35" s="9" customFormat="1" ht="15" customHeight="1" thickBot="1" x14ac:dyDescent="0.35">
      <c r="A58" s="138"/>
      <c r="B58" s="141"/>
      <c r="C58" s="147"/>
      <c r="D58" s="159"/>
      <c r="E58" s="19"/>
      <c r="F58" s="45"/>
      <c r="G58" s="57">
        <f t="shared" si="0"/>
        <v>0</v>
      </c>
      <c r="H58" s="20"/>
      <c r="I58" s="153"/>
      <c r="J58" s="153"/>
      <c r="K58" s="153"/>
      <c r="L58" s="132"/>
      <c r="M58" s="132"/>
      <c r="N58" s="132"/>
      <c r="O58" s="87"/>
      <c r="P58" s="87"/>
      <c r="Q58" s="60"/>
      <c r="R58" s="172"/>
      <c r="S58" s="94"/>
      <c r="T58" s="87"/>
      <c r="U58" s="108"/>
      <c r="V58" s="97"/>
      <c r="W58" s="97"/>
      <c r="X58" s="80"/>
      <c r="Y58" s="81"/>
      <c r="Z58" s="84"/>
      <c r="AA58" s="85"/>
      <c r="AB58" s="157"/>
      <c r="AC58" s="87"/>
      <c r="AD58" s="100"/>
      <c r="AE58" s="101"/>
      <c r="AF58" s="103"/>
      <c r="AG58" s="77"/>
      <c r="AH58" s="77"/>
      <c r="AI58" s="77"/>
    </row>
    <row r="59" spans="1:35" ht="14.4" customHeight="1" thickBot="1" x14ac:dyDescent="0.35">
      <c r="A59" s="136" t="str">
        <f>IF(OR(B59="",B59="DISQ",B59="DNF",B59="DNS"),B59,IF(AE59&gt;1,AE59,RANK(B59,$B$9:$B$104,0)))</f>
        <v/>
      </c>
      <c r="B59" s="139" t="str">
        <f t="shared" ref="B59" si="24">IF(AND(F59="",F60="",F61=""),"",IF(I59="","DNS",IF(L59="","DNF",IF(OR(Q60&gt;$Q$8,AF59="DISQ"),"DISQ",T61+U59+V59+W59))))</f>
        <v/>
      </c>
      <c r="C59" s="145"/>
      <c r="D59" s="158"/>
      <c r="E59" s="15"/>
      <c r="F59" s="43"/>
      <c r="G59" s="57">
        <f t="shared" si="0"/>
        <v>0</v>
      </c>
      <c r="H59" s="16"/>
      <c r="I59" s="151"/>
      <c r="J59" s="151"/>
      <c r="K59" s="151"/>
      <c r="L59" s="130"/>
      <c r="M59" s="130"/>
      <c r="N59" s="130"/>
      <c r="O59" s="88">
        <f t="shared" ref="O59" si="25">+(I59*3600)+(J59*60)+K59</f>
        <v>0</v>
      </c>
      <c r="P59" s="88">
        <f t="shared" ref="P59" si="26">+(L59*3600)+(M59*60)+N59</f>
        <v>0</v>
      </c>
      <c r="Q59" s="61"/>
      <c r="R59" s="90" t="str">
        <f t="shared" ref="R59" si="27">IF(Q60="","",IF(Q60&lt;=$Q$8,"УСПЕШНО","Прекорачење времена"))</f>
        <v/>
      </c>
      <c r="S59" s="92" t="str">
        <f t="shared" ref="S59" si="28">IF(AND(R59="УСПЕШНО",T59="УСПЕШНО"),Q60,"")</f>
        <v/>
      </c>
      <c r="T59" s="5" t="str">
        <f>IF(T61="","",IF(AND(T60=$X$5),"УСПЕШНО",IF(AND(T60&lt;$X$5),"Недостају све КТ")))</f>
        <v/>
      </c>
      <c r="U59" s="106" t="str">
        <f>IF(E59="","",IF(S59="",0,MIN($S$9:$S$104)/S59*100))</f>
        <v/>
      </c>
      <c r="V59" s="95" t="str">
        <f>IF(E59="","",SUM(G59:G63))</f>
        <v/>
      </c>
      <c r="W59" s="95" t="str">
        <f>IF(E59="","",AF59+AG59+AH59+AI59)</f>
        <v/>
      </c>
      <c r="X59" s="26"/>
      <c r="Y59" s="27"/>
      <c r="Z59" s="28"/>
      <c r="AA59" s="27"/>
      <c r="AB59" s="28"/>
      <c r="AC59" s="27"/>
      <c r="AD59" s="98"/>
      <c r="AE59" s="101"/>
      <c r="AF59" s="102">
        <f>IF(X60="",0,X60)</f>
        <v>0</v>
      </c>
      <c r="AG59" s="76">
        <f>IF(Z60="",0,Z60)</f>
        <v>0</v>
      </c>
      <c r="AH59" s="76">
        <f>IF(AB60="",0,AB60)</f>
        <v>0</v>
      </c>
      <c r="AI59" s="76">
        <f>IF(AC60="",0,AC60)</f>
        <v>0</v>
      </c>
    </row>
    <row r="60" spans="1:35" ht="15" customHeight="1" thickBot="1" x14ac:dyDescent="0.35">
      <c r="A60" s="137"/>
      <c r="B60" s="140"/>
      <c r="C60" s="146"/>
      <c r="D60" s="146"/>
      <c r="E60" s="17"/>
      <c r="F60" s="44"/>
      <c r="G60" s="57">
        <f t="shared" si="0"/>
        <v>0</v>
      </c>
      <c r="H60" s="18"/>
      <c r="I60" s="152"/>
      <c r="J60" s="152"/>
      <c r="K60" s="152"/>
      <c r="L60" s="131"/>
      <c r="M60" s="131"/>
      <c r="N60" s="131"/>
      <c r="O60" s="89"/>
      <c r="P60" s="89"/>
      <c r="Q60" s="62" t="str">
        <f t="shared" ref="Q60" si="29">IF(OR(O59=0,P59=0),"",P59-O59)</f>
        <v/>
      </c>
      <c r="R60" s="91"/>
      <c r="S60" s="93"/>
      <c r="T60" s="25"/>
      <c r="U60" s="107"/>
      <c r="V60" s="96"/>
      <c r="W60" s="96"/>
      <c r="X60" s="78" t="str">
        <f>IF(AND(X59="",Y59=""),"",IF($Z$5&gt;=(X59+Y59),(X59*5)-(Y59*5),"Погрешан унос података"))</f>
        <v/>
      </c>
      <c r="Y60" s="79"/>
      <c r="Z60" s="82" t="str">
        <f>IF(AND(Z59="",AA59=""),"",IF($AB$5=(Z59+AA59),(Z59*20)-(AA59*5),"Погрешан унос података"))</f>
        <v/>
      </c>
      <c r="AA60" s="83"/>
      <c r="AB60" s="156" t="str">
        <f>IF(AB59="","",IF($AD$5&gt;=AB59,AB59*10,"Погрешан унос"))</f>
        <v/>
      </c>
      <c r="AC60" s="86" t="str">
        <f>IF(AC59="","",AC59*-5)</f>
        <v/>
      </c>
      <c r="AD60" s="99"/>
      <c r="AE60" s="101"/>
      <c r="AF60" s="102"/>
      <c r="AG60" s="76"/>
      <c r="AH60" s="76"/>
      <c r="AI60" s="76"/>
    </row>
    <row r="61" spans="1:35" ht="15" customHeight="1" thickBot="1" x14ac:dyDescent="0.35">
      <c r="A61" s="138"/>
      <c r="B61" s="141"/>
      <c r="C61" s="147"/>
      <c r="D61" s="147"/>
      <c r="E61" s="17"/>
      <c r="F61" s="44"/>
      <c r="G61" s="57">
        <f t="shared" si="0"/>
        <v>0</v>
      </c>
      <c r="H61" s="18"/>
      <c r="I61" s="175"/>
      <c r="J61" s="175"/>
      <c r="K61" s="175"/>
      <c r="L61" s="173"/>
      <c r="M61" s="173"/>
      <c r="N61" s="173"/>
      <c r="O61" s="89"/>
      <c r="P61" s="89"/>
      <c r="Q61" s="73" t="str">
        <f t="shared" ref="Q61" si="30">IF(Q60="","",Q60/86400)</f>
        <v/>
      </c>
      <c r="R61" s="170" t="str">
        <f t="shared" ref="R61" si="31">Q61</f>
        <v/>
      </c>
      <c r="S61" s="93"/>
      <c r="T61" s="86" t="str">
        <f>IF(T60="","",T60*50)</f>
        <v/>
      </c>
      <c r="U61" s="107"/>
      <c r="V61" s="96"/>
      <c r="W61" s="96"/>
      <c r="X61" s="165"/>
      <c r="Y61" s="166"/>
      <c r="Z61" s="167"/>
      <c r="AA61" s="168"/>
      <c r="AB61" s="169"/>
      <c r="AC61" s="89"/>
      <c r="AD61" s="99"/>
      <c r="AE61" s="101"/>
      <c r="AF61" s="102"/>
      <c r="AG61" s="76"/>
      <c r="AH61" s="76"/>
      <c r="AI61" s="76"/>
    </row>
    <row r="62" spans="1:35" ht="15" customHeight="1" thickBot="1" x14ac:dyDescent="0.35">
      <c r="A62" s="138"/>
      <c r="B62" s="141"/>
      <c r="C62" s="147"/>
      <c r="D62" s="147"/>
      <c r="E62" s="17"/>
      <c r="F62" s="44"/>
      <c r="G62" s="57">
        <f t="shared" si="0"/>
        <v>0</v>
      </c>
      <c r="H62" s="18"/>
      <c r="I62" s="175"/>
      <c r="J62" s="175"/>
      <c r="K62" s="175"/>
      <c r="L62" s="173"/>
      <c r="M62" s="173"/>
      <c r="N62" s="173"/>
      <c r="O62" s="89"/>
      <c r="P62" s="89"/>
      <c r="Q62" s="62"/>
      <c r="R62" s="171"/>
      <c r="S62" s="93"/>
      <c r="T62" s="89"/>
      <c r="U62" s="107"/>
      <c r="V62" s="96"/>
      <c r="W62" s="96"/>
      <c r="X62" s="165"/>
      <c r="Y62" s="166"/>
      <c r="Z62" s="167"/>
      <c r="AA62" s="168"/>
      <c r="AB62" s="169"/>
      <c r="AC62" s="89"/>
      <c r="AD62" s="99"/>
      <c r="AE62" s="101"/>
      <c r="AF62" s="102"/>
      <c r="AG62" s="76"/>
      <c r="AH62" s="76"/>
      <c r="AI62" s="76"/>
    </row>
    <row r="63" spans="1:35" s="9" customFormat="1" ht="15" customHeight="1" thickBot="1" x14ac:dyDescent="0.35">
      <c r="A63" s="138"/>
      <c r="B63" s="141"/>
      <c r="C63" s="147"/>
      <c r="D63" s="159"/>
      <c r="E63" s="19"/>
      <c r="F63" s="45"/>
      <c r="G63" s="57">
        <f t="shared" si="0"/>
        <v>0</v>
      </c>
      <c r="H63" s="20"/>
      <c r="I63" s="153"/>
      <c r="J63" s="153"/>
      <c r="K63" s="153"/>
      <c r="L63" s="132"/>
      <c r="M63" s="132"/>
      <c r="N63" s="132"/>
      <c r="O63" s="87"/>
      <c r="P63" s="87"/>
      <c r="Q63" s="60"/>
      <c r="R63" s="172"/>
      <c r="S63" s="94"/>
      <c r="T63" s="87"/>
      <c r="U63" s="108"/>
      <c r="V63" s="97"/>
      <c r="W63" s="97"/>
      <c r="X63" s="80"/>
      <c r="Y63" s="81"/>
      <c r="Z63" s="84"/>
      <c r="AA63" s="85"/>
      <c r="AB63" s="157"/>
      <c r="AC63" s="87"/>
      <c r="AD63" s="100"/>
      <c r="AE63" s="101"/>
      <c r="AF63" s="103"/>
      <c r="AG63" s="77"/>
      <c r="AH63" s="77"/>
      <c r="AI63" s="77"/>
    </row>
    <row r="64" spans="1:35" ht="14.4" customHeight="1" thickBot="1" x14ac:dyDescent="0.35">
      <c r="A64" s="136" t="str">
        <f>IF(OR(B64="",B64="DISQ",B64="DNF",B64="DNS"),B64,IF(AE64&gt;1,AE64,RANK(B64,$B$9:$B$104,0)))</f>
        <v/>
      </c>
      <c r="B64" s="139" t="str">
        <f t="shared" ref="B64" si="32">IF(AND(F64="",F65="",F66=""),"",IF(I64="","DNS",IF(L64="","DNF",IF(OR(Q65&gt;$Q$8,AF64="DISQ"),"DISQ",T66+U64+V64+W64))))</f>
        <v/>
      </c>
      <c r="C64" s="145"/>
      <c r="D64" s="158"/>
      <c r="E64" s="15"/>
      <c r="F64" s="43"/>
      <c r="G64" s="57">
        <f t="shared" si="0"/>
        <v>0</v>
      </c>
      <c r="H64" s="16"/>
      <c r="I64" s="151"/>
      <c r="J64" s="151"/>
      <c r="K64" s="151"/>
      <c r="L64" s="130"/>
      <c r="M64" s="130"/>
      <c r="N64" s="130"/>
      <c r="O64" s="88">
        <f t="shared" ref="O64" si="33">+(I64*3600)+(J64*60)+K64</f>
        <v>0</v>
      </c>
      <c r="P64" s="88">
        <f t="shared" ref="P64" si="34">+(L64*3600)+(M64*60)+N64</f>
        <v>0</v>
      </c>
      <c r="Q64" s="61"/>
      <c r="R64" s="90" t="str">
        <f t="shared" ref="R64" si="35">IF(Q65="","",IF(Q65&lt;=$Q$8,"УСПЕШНО","Прекорачење времена"))</f>
        <v/>
      </c>
      <c r="S64" s="92" t="str">
        <f t="shared" ref="S64" si="36">IF(AND(R64="УСПЕШНО",T64="УСПЕШНО"),Q65,"")</f>
        <v/>
      </c>
      <c r="T64" s="5" t="str">
        <f>IF(T66="","",IF(AND(T65=$X$5),"УСПЕШНО",IF(AND(T65&lt;$X$5),"Недостају све КТ")))</f>
        <v/>
      </c>
      <c r="U64" s="106" t="str">
        <f>IF(E64="","",IF(S64="",0,MIN($S$9:$S$104)/S64*100))</f>
        <v/>
      </c>
      <c r="V64" s="95" t="str">
        <f>IF(E64="","",SUM(G64:G68))</f>
        <v/>
      </c>
      <c r="W64" s="95" t="str">
        <f>IF(E64="","",AF64+AG64+AH64+AI64)</f>
        <v/>
      </c>
      <c r="X64" s="26"/>
      <c r="Y64" s="27"/>
      <c r="Z64" s="28"/>
      <c r="AA64" s="27"/>
      <c r="AB64" s="28"/>
      <c r="AC64" s="27"/>
      <c r="AD64" s="98"/>
      <c r="AE64" s="101"/>
      <c r="AF64" s="102">
        <f>IF(X65="",0,X65)</f>
        <v>0</v>
      </c>
      <c r="AG64" s="76">
        <f>IF(Z65="",0,Z65)</f>
        <v>0</v>
      </c>
      <c r="AH64" s="76">
        <f>IF(AB65="",0,AB65)</f>
        <v>0</v>
      </c>
      <c r="AI64" s="76">
        <f>IF(AC65="",0,AC65)</f>
        <v>0</v>
      </c>
    </row>
    <row r="65" spans="1:35" ht="15" customHeight="1" thickBot="1" x14ac:dyDescent="0.35">
      <c r="A65" s="137"/>
      <c r="B65" s="140"/>
      <c r="C65" s="146"/>
      <c r="D65" s="146"/>
      <c r="E65" s="17"/>
      <c r="F65" s="44"/>
      <c r="G65" s="57">
        <f t="shared" si="0"/>
        <v>0</v>
      </c>
      <c r="H65" s="18"/>
      <c r="I65" s="152"/>
      <c r="J65" s="152"/>
      <c r="K65" s="152"/>
      <c r="L65" s="131"/>
      <c r="M65" s="131"/>
      <c r="N65" s="131"/>
      <c r="O65" s="89"/>
      <c r="P65" s="89"/>
      <c r="Q65" s="62" t="str">
        <f t="shared" ref="Q65" si="37">IF(OR(O64=0,P64=0),"",P64-O64)</f>
        <v/>
      </c>
      <c r="R65" s="91"/>
      <c r="S65" s="93"/>
      <c r="T65" s="25"/>
      <c r="U65" s="107"/>
      <c r="V65" s="96"/>
      <c r="W65" s="96"/>
      <c r="X65" s="78" t="str">
        <f>IF(AND(X64="",Y64=""),"",IF($Z$5&gt;=(X64+Y64),(X64*5)-(Y64*5),"Погрешан унос података"))</f>
        <v/>
      </c>
      <c r="Y65" s="79"/>
      <c r="Z65" s="82" t="str">
        <f>IF(AND(Z64="",AA64=""),"",IF($AB$5=(Z64+AA64),(Z64*20)-(AA64*5),"Погрешан унос података"))</f>
        <v/>
      </c>
      <c r="AA65" s="83"/>
      <c r="AB65" s="156" t="str">
        <f>IF(AB64="","",IF($AD$5&gt;=AB64,AB64*10,"Погрешан унос"))</f>
        <v/>
      </c>
      <c r="AC65" s="86" t="str">
        <f>IF(AC64="","",AC64*-5)</f>
        <v/>
      </c>
      <c r="AD65" s="99"/>
      <c r="AE65" s="101"/>
      <c r="AF65" s="102"/>
      <c r="AG65" s="76"/>
      <c r="AH65" s="76"/>
      <c r="AI65" s="76"/>
    </row>
    <row r="66" spans="1:35" ht="15" customHeight="1" thickBot="1" x14ac:dyDescent="0.35">
      <c r="A66" s="138"/>
      <c r="B66" s="141"/>
      <c r="C66" s="147"/>
      <c r="D66" s="147"/>
      <c r="E66" s="17"/>
      <c r="F66" s="44"/>
      <c r="G66" s="57">
        <f t="shared" si="0"/>
        <v>0</v>
      </c>
      <c r="H66" s="18"/>
      <c r="I66" s="175"/>
      <c r="J66" s="175"/>
      <c r="K66" s="175"/>
      <c r="L66" s="173"/>
      <c r="M66" s="173"/>
      <c r="N66" s="173"/>
      <c r="O66" s="89"/>
      <c r="P66" s="89"/>
      <c r="Q66" s="73" t="str">
        <f t="shared" ref="Q66" si="38">IF(Q65="","",Q65/86400)</f>
        <v/>
      </c>
      <c r="R66" s="170" t="str">
        <f t="shared" ref="R66" si="39">Q66</f>
        <v/>
      </c>
      <c r="S66" s="93"/>
      <c r="T66" s="86" t="str">
        <f>IF(T65="","",T65*50)</f>
        <v/>
      </c>
      <c r="U66" s="107"/>
      <c r="V66" s="96"/>
      <c r="W66" s="96"/>
      <c r="X66" s="165"/>
      <c r="Y66" s="166"/>
      <c r="Z66" s="167"/>
      <c r="AA66" s="168"/>
      <c r="AB66" s="169"/>
      <c r="AC66" s="89"/>
      <c r="AD66" s="99"/>
      <c r="AE66" s="101"/>
      <c r="AF66" s="102"/>
      <c r="AG66" s="76"/>
      <c r="AH66" s="76"/>
      <c r="AI66" s="76"/>
    </row>
    <row r="67" spans="1:35" ht="15" customHeight="1" thickBot="1" x14ac:dyDescent="0.35">
      <c r="A67" s="138"/>
      <c r="B67" s="141"/>
      <c r="C67" s="147"/>
      <c r="D67" s="147"/>
      <c r="E67" s="17"/>
      <c r="F67" s="44"/>
      <c r="G67" s="57">
        <f t="shared" si="0"/>
        <v>0</v>
      </c>
      <c r="H67" s="18"/>
      <c r="I67" s="175"/>
      <c r="J67" s="175"/>
      <c r="K67" s="175"/>
      <c r="L67" s="173"/>
      <c r="M67" s="173"/>
      <c r="N67" s="173"/>
      <c r="O67" s="89"/>
      <c r="P67" s="89"/>
      <c r="Q67" s="62"/>
      <c r="R67" s="171"/>
      <c r="S67" s="93"/>
      <c r="T67" s="89"/>
      <c r="U67" s="107"/>
      <c r="V67" s="96"/>
      <c r="W67" s="96"/>
      <c r="X67" s="165"/>
      <c r="Y67" s="166"/>
      <c r="Z67" s="167"/>
      <c r="AA67" s="168"/>
      <c r="AB67" s="169"/>
      <c r="AC67" s="89"/>
      <c r="AD67" s="99"/>
      <c r="AE67" s="101"/>
      <c r="AF67" s="102"/>
      <c r="AG67" s="76"/>
      <c r="AH67" s="76"/>
      <c r="AI67" s="76"/>
    </row>
    <row r="68" spans="1:35" s="9" customFormat="1" ht="15" customHeight="1" thickBot="1" x14ac:dyDescent="0.35">
      <c r="A68" s="138"/>
      <c r="B68" s="141"/>
      <c r="C68" s="147"/>
      <c r="D68" s="159"/>
      <c r="E68" s="19"/>
      <c r="F68" s="45"/>
      <c r="G68" s="57">
        <f t="shared" si="0"/>
        <v>0</v>
      </c>
      <c r="H68" s="20"/>
      <c r="I68" s="153"/>
      <c r="J68" s="153"/>
      <c r="K68" s="153"/>
      <c r="L68" s="132"/>
      <c r="M68" s="132"/>
      <c r="N68" s="132"/>
      <c r="O68" s="87"/>
      <c r="P68" s="87"/>
      <c r="Q68" s="60"/>
      <c r="R68" s="172"/>
      <c r="S68" s="94"/>
      <c r="T68" s="87"/>
      <c r="U68" s="108"/>
      <c r="V68" s="97"/>
      <c r="W68" s="97"/>
      <c r="X68" s="80"/>
      <c r="Y68" s="81"/>
      <c r="Z68" s="84"/>
      <c r="AA68" s="85"/>
      <c r="AB68" s="157"/>
      <c r="AC68" s="87"/>
      <c r="AD68" s="100"/>
      <c r="AE68" s="101"/>
      <c r="AF68" s="103"/>
      <c r="AG68" s="77"/>
      <c r="AH68" s="77"/>
      <c r="AI68" s="77"/>
    </row>
    <row r="69" spans="1:35" ht="14.4" customHeight="1" thickBot="1" x14ac:dyDescent="0.35">
      <c r="A69" s="136" t="str">
        <f>IF(OR(B69="",B69="DISQ",B69="DNF",B69="DNS"),B69,IF(AE69&gt;1,AE69,RANK(B69,$B$9:$B$104,0)))</f>
        <v/>
      </c>
      <c r="B69" s="139" t="str">
        <f t="shared" ref="B69" si="40">IF(AND(F69="",F70="",F71=""),"",IF(I69="","DNS",IF(L69="","DNF",IF(OR(Q70&gt;$Q$8,AF69="DISQ"),"DISQ",T71+U69+V69+W69))))</f>
        <v/>
      </c>
      <c r="C69" s="145"/>
      <c r="D69" s="158"/>
      <c r="E69" s="15"/>
      <c r="F69" s="43"/>
      <c r="G69" s="57">
        <f t="shared" si="0"/>
        <v>0</v>
      </c>
      <c r="H69" s="16"/>
      <c r="I69" s="151"/>
      <c r="J69" s="151"/>
      <c r="K69" s="151"/>
      <c r="L69" s="130"/>
      <c r="M69" s="130"/>
      <c r="N69" s="130"/>
      <c r="O69" s="88">
        <f t="shared" ref="O69" si="41">+(I69*3600)+(J69*60)+K69</f>
        <v>0</v>
      </c>
      <c r="P69" s="88">
        <f t="shared" ref="P69" si="42">+(L69*3600)+(M69*60)+N69</f>
        <v>0</v>
      </c>
      <c r="Q69" s="61"/>
      <c r="R69" s="90" t="str">
        <f t="shared" ref="R69" si="43">IF(Q70="","",IF(Q70&lt;=$Q$8,"УСПЕШНО","Прекорачење времена"))</f>
        <v/>
      </c>
      <c r="S69" s="92" t="str">
        <f t="shared" ref="S69" si="44">IF(AND(R69="УСПЕШНО",T69="УСПЕШНО"),Q70,"")</f>
        <v/>
      </c>
      <c r="T69" s="5" t="str">
        <f>IF(T71="","",IF(AND(T70=$X$5),"УСПЕШНО",IF(AND(T70&lt;$X$5),"Недостају све КТ")))</f>
        <v/>
      </c>
      <c r="U69" s="106" t="str">
        <f>IF(E69="","",IF(S69="",0,MIN($S$9:$S$104)/S69*100))</f>
        <v/>
      </c>
      <c r="V69" s="95" t="str">
        <f>IF(E69="","",SUM(G69:G73))</f>
        <v/>
      </c>
      <c r="W69" s="95" t="str">
        <f>IF(E69="","",AF69+AG69+AH69+AI69)</f>
        <v/>
      </c>
      <c r="X69" s="26"/>
      <c r="Y69" s="27"/>
      <c r="Z69" s="28"/>
      <c r="AA69" s="27"/>
      <c r="AB69" s="28"/>
      <c r="AC69" s="27"/>
      <c r="AD69" s="98"/>
      <c r="AE69" s="101"/>
      <c r="AF69" s="102">
        <f>IF(X70="",0,X70)</f>
        <v>0</v>
      </c>
      <c r="AG69" s="76">
        <f>IF(Z70="",0,Z70)</f>
        <v>0</v>
      </c>
      <c r="AH69" s="76">
        <f>IF(AB70="",0,AB70)</f>
        <v>0</v>
      </c>
      <c r="AI69" s="76">
        <f>IF(AC70="",0,AC70)</f>
        <v>0</v>
      </c>
    </row>
    <row r="70" spans="1:35" ht="15" customHeight="1" thickBot="1" x14ac:dyDescent="0.35">
      <c r="A70" s="137"/>
      <c r="B70" s="140"/>
      <c r="C70" s="146"/>
      <c r="D70" s="146"/>
      <c r="E70" s="17"/>
      <c r="F70" s="44"/>
      <c r="G70" s="57">
        <f t="shared" si="0"/>
        <v>0</v>
      </c>
      <c r="H70" s="18"/>
      <c r="I70" s="152"/>
      <c r="J70" s="152"/>
      <c r="K70" s="152"/>
      <c r="L70" s="131"/>
      <c r="M70" s="131"/>
      <c r="N70" s="131"/>
      <c r="O70" s="89"/>
      <c r="P70" s="89"/>
      <c r="Q70" s="62" t="str">
        <f t="shared" ref="Q70" si="45">IF(OR(O69=0,P69=0),"",P69-O69)</f>
        <v/>
      </c>
      <c r="R70" s="91"/>
      <c r="S70" s="93"/>
      <c r="T70" s="25"/>
      <c r="U70" s="107"/>
      <c r="V70" s="96"/>
      <c r="W70" s="96"/>
      <c r="X70" s="78" t="str">
        <f>IF(AND(X69="",Y69=""),"",IF($Z$5&gt;=(X69+Y69),(X69*5)-(Y69*5),"Погрешан унос података"))</f>
        <v/>
      </c>
      <c r="Y70" s="79"/>
      <c r="Z70" s="82" t="str">
        <f>IF(AND(Z69="",AA69=""),"",IF($AB$5=(Z69+AA69),(Z69*20)-(AA69*5),"Погрешан унос података"))</f>
        <v/>
      </c>
      <c r="AA70" s="83"/>
      <c r="AB70" s="156" t="str">
        <f>IF(AB69="","",IF($AD$5&gt;=AB69,AB69*10,"Погрешан унос"))</f>
        <v/>
      </c>
      <c r="AC70" s="86" t="str">
        <f>IF(AC69="","",AC69*-5)</f>
        <v/>
      </c>
      <c r="AD70" s="99"/>
      <c r="AE70" s="101"/>
      <c r="AF70" s="102"/>
      <c r="AG70" s="76"/>
      <c r="AH70" s="76"/>
      <c r="AI70" s="76"/>
    </row>
    <row r="71" spans="1:35" ht="15" customHeight="1" thickBot="1" x14ac:dyDescent="0.35">
      <c r="A71" s="138"/>
      <c r="B71" s="141"/>
      <c r="C71" s="147"/>
      <c r="D71" s="147"/>
      <c r="E71" s="17"/>
      <c r="F71" s="44"/>
      <c r="G71" s="57">
        <f t="shared" si="0"/>
        <v>0</v>
      </c>
      <c r="H71" s="18"/>
      <c r="I71" s="175"/>
      <c r="J71" s="175"/>
      <c r="K71" s="175"/>
      <c r="L71" s="173"/>
      <c r="M71" s="173"/>
      <c r="N71" s="173"/>
      <c r="O71" s="89"/>
      <c r="P71" s="89"/>
      <c r="Q71" s="73" t="str">
        <f t="shared" ref="Q71" si="46">IF(Q70="","",Q70/86400)</f>
        <v/>
      </c>
      <c r="R71" s="170" t="str">
        <f t="shared" ref="R71" si="47">Q71</f>
        <v/>
      </c>
      <c r="S71" s="93"/>
      <c r="T71" s="86" t="str">
        <f>IF(T70="","",T70*50)</f>
        <v/>
      </c>
      <c r="U71" s="107"/>
      <c r="V71" s="96"/>
      <c r="W71" s="96"/>
      <c r="X71" s="165"/>
      <c r="Y71" s="166"/>
      <c r="Z71" s="167"/>
      <c r="AA71" s="168"/>
      <c r="AB71" s="169"/>
      <c r="AC71" s="89"/>
      <c r="AD71" s="99"/>
      <c r="AE71" s="101"/>
      <c r="AF71" s="102"/>
      <c r="AG71" s="76"/>
      <c r="AH71" s="76"/>
      <c r="AI71" s="76"/>
    </row>
    <row r="72" spans="1:35" ht="15" customHeight="1" thickBot="1" x14ac:dyDescent="0.35">
      <c r="A72" s="138"/>
      <c r="B72" s="141"/>
      <c r="C72" s="147"/>
      <c r="D72" s="147"/>
      <c r="E72" s="17"/>
      <c r="F72" s="44"/>
      <c r="G72" s="57">
        <f t="shared" si="0"/>
        <v>0</v>
      </c>
      <c r="H72" s="18"/>
      <c r="I72" s="175"/>
      <c r="J72" s="175"/>
      <c r="K72" s="175"/>
      <c r="L72" s="173"/>
      <c r="M72" s="173"/>
      <c r="N72" s="173"/>
      <c r="O72" s="89"/>
      <c r="P72" s="89"/>
      <c r="Q72" s="62"/>
      <c r="R72" s="171"/>
      <c r="S72" s="93"/>
      <c r="T72" s="89"/>
      <c r="U72" s="107"/>
      <c r="V72" s="96"/>
      <c r="W72" s="96"/>
      <c r="X72" s="165"/>
      <c r="Y72" s="166"/>
      <c r="Z72" s="167"/>
      <c r="AA72" s="168"/>
      <c r="AB72" s="169"/>
      <c r="AC72" s="89"/>
      <c r="AD72" s="99"/>
      <c r="AE72" s="101"/>
      <c r="AF72" s="102"/>
      <c r="AG72" s="76"/>
      <c r="AH72" s="76"/>
      <c r="AI72" s="76"/>
    </row>
    <row r="73" spans="1:35" s="9" customFormat="1" ht="15" customHeight="1" thickBot="1" x14ac:dyDescent="0.35">
      <c r="A73" s="138"/>
      <c r="B73" s="141"/>
      <c r="C73" s="147"/>
      <c r="D73" s="159"/>
      <c r="E73" s="19"/>
      <c r="F73" s="45"/>
      <c r="G73" s="57">
        <f t="shared" si="0"/>
        <v>0</v>
      </c>
      <c r="H73" s="20"/>
      <c r="I73" s="153"/>
      <c r="J73" s="153"/>
      <c r="K73" s="153"/>
      <c r="L73" s="132"/>
      <c r="M73" s="132"/>
      <c r="N73" s="132"/>
      <c r="O73" s="87"/>
      <c r="P73" s="87"/>
      <c r="Q73" s="60"/>
      <c r="R73" s="172"/>
      <c r="S73" s="94"/>
      <c r="T73" s="87"/>
      <c r="U73" s="108"/>
      <c r="V73" s="97"/>
      <c r="W73" s="97"/>
      <c r="X73" s="80"/>
      <c r="Y73" s="81"/>
      <c r="Z73" s="84"/>
      <c r="AA73" s="85"/>
      <c r="AB73" s="157"/>
      <c r="AC73" s="87"/>
      <c r="AD73" s="100"/>
      <c r="AE73" s="101"/>
      <c r="AF73" s="103"/>
      <c r="AG73" s="77"/>
      <c r="AH73" s="77"/>
      <c r="AI73" s="77"/>
    </row>
    <row r="74" spans="1:35" ht="14.4" customHeight="1" thickBot="1" x14ac:dyDescent="0.35">
      <c r="A74" s="136" t="str">
        <f>IF(OR(B74="",B74="DISQ",B74="DNF",B74="DNS"),B74,IF(AE74&gt;1,AE74,RANK(B74,$B$9:$B$104,0)))</f>
        <v/>
      </c>
      <c r="B74" s="139" t="str">
        <f t="shared" ref="B74" si="48">IF(AND(F74="",F75="",F76=""),"",IF(I74="","DNS",IF(L74="","DNF",IF(OR(Q75&gt;$Q$8,AF74="DISQ"),"DISQ",T76+U74+V74+W74))))</f>
        <v/>
      </c>
      <c r="C74" s="145"/>
      <c r="D74" s="158"/>
      <c r="E74" s="15"/>
      <c r="F74" s="43"/>
      <c r="G74" s="57">
        <f t="shared" ref="G74:G108" si="49">IF(F74="Ж",5,0)</f>
        <v>0</v>
      </c>
      <c r="H74" s="16"/>
      <c r="I74" s="151"/>
      <c r="J74" s="151"/>
      <c r="K74" s="151"/>
      <c r="L74" s="130"/>
      <c r="M74" s="130"/>
      <c r="N74" s="130"/>
      <c r="O74" s="88">
        <f t="shared" ref="O74" si="50">+(I74*3600)+(J74*60)+K74</f>
        <v>0</v>
      </c>
      <c r="P74" s="88">
        <f t="shared" ref="P74" si="51">+(L74*3600)+(M74*60)+N74</f>
        <v>0</v>
      </c>
      <c r="Q74" s="61"/>
      <c r="R74" s="90" t="str">
        <f t="shared" ref="R74" si="52">IF(Q75="","",IF(Q75&lt;=$Q$8,"УСПЕШНО","Прекорачење времена"))</f>
        <v/>
      </c>
      <c r="S74" s="92" t="str">
        <f t="shared" ref="S74" si="53">IF(AND(R74="УСПЕШНО",T74="УСПЕШНО"),Q75,"")</f>
        <v/>
      </c>
      <c r="T74" s="5" t="str">
        <f>IF(T76="","",IF(AND(T75=$X$5),"УСПЕШНО",IF(AND(T75&lt;$X$5),"Недостају све КТ")))</f>
        <v/>
      </c>
      <c r="U74" s="106" t="str">
        <f>IF(E74="","",IF(S74="",0,MIN($S$9:$S$104)/S74*100))</f>
        <v/>
      </c>
      <c r="V74" s="95" t="str">
        <f>IF(E74="","",SUM(G74:G78))</f>
        <v/>
      </c>
      <c r="W74" s="95" t="str">
        <f>IF(E74="","",AF74+AG74+AH74+AI74)</f>
        <v/>
      </c>
      <c r="X74" s="26"/>
      <c r="Y74" s="27"/>
      <c r="Z74" s="28"/>
      <c r="AA74" s="27"/>
      <c r="AB74" s="28"/>
      <c r="AC74" s="27"/>
      <c r="AD74" s="98"/>
      <c r="AE74" s="101"/>
      <c r="AF74" s="102">
        <f>IF(X75="",0,X75)</f>
        <v>0</v>
      </c>
      <c r="AG74" s="76">
        <f>IF(Z75="",0,Z75)</f>
        <v>0</v>
      </c>
      <c r="AH74" s="76">
        <f>IF(AB75="",0,AB75)</f>
        <v>0</v>
      </c>
      <c r="AI74" s="76">
        <f>IF(AC75="",0,AC75)</f>
        <v>0</v>
      </c>
    </row>
    <row r="75" spans="1:35" ht="15" customHeight="1" thickBot="1" x14ac:dyDescent="0.35">
      <c r="A75" s="137"/>
      <c r="B75" s="140"/>
      <c r="C75" s="146"/>
      <c r="D75" s="146"/>
      <c r="E75" s="17"/>
      <c r="F75" s="44"/>
      <c r="G75" s="57">
        <f t="shared" si="49"/>
        <v>0</v>
      </c>
      <c r="H75" s="18"/>
      <c r="I75" s="152"/>
      <c r="J75" s="152"/>
      <c r="K75" s="152"/>
      <c r="L75" s="131"/>
      <c r="M75" s="131"/>
      <c r="N75" s="131"/>
      <c r="O75" s="89"/>
      <c r="P75" s="89"/>
      <c r="Q75" s="62" t="str">
        <f t="shared" ref="Q75" si="54">IF(OR(O74=0,P74=0),"",P74-O74)</f>
        <v/>
      </c>
      <c r="R75" s="91"/>
      <c r="S75" s="93"/>
      <c r="T75" s="25"/>
      <c r="U75" s="107"/>
      <c r="V75" s="96"/>
      <c r="W75" s="96"/>
      <c r="X75" s="78" t="str">
        <f>IF(AND(X74="",Y74=""),"",IF($Z$5&gt;=(X74+Y74),(X74*5)-(Y74*5),"Погрешан унос података"))</f>
        <v/>
      </c>
      <c r="Y75" s="79"/>
      <c r="Z75" s="82" t="str">
        <f>IF(AND(Z74="",AA74=""),"",IF($AB$5=(Z74+AA74),(Z74*20)-(AA74*5),"Погрешан унос података"))</f>
        <v/>
      </c>
      <c r="AA75" s="83"/>
      <c r="AB75" s="156" t="str">
        <f>IF(AB74="","",IF($AD$5&gt;=AB74,AB74*10,"Погрешан унос"))</f>
        <v/>
      </c>
      <c r="AC75" s="86" t="str">
        <f>IF(AC74="","",AC74*-5)</f>
        <v/>
      </c>
      <c r="AD75" s="99"/>
      <c r="AE75" s="101"/>
      <c r="AF75" s="102"/>
      <c r="AG75" s="76"/>
      <c r="AH75" s="76"/>
      <c r="AI75" s="76"/>
    </row>
    <row r="76" spans="1:35" ht="15" customHeight="1" thickBot="1" x14ac:dyDescent="0.35">
      <c r="A76" s="138"/>
      <c r="B76" s="141"/>
      <c r="C76" s="147"/>
      <c r="D76" s="147"/>
      <c r="E76" s="17"/>
      <c r="F76" s="44"/>
      <c r="G76" s="57">
        <f t="shared" si="49"/>
        <v>0</v>
      </c>
      <c r="H76" s="18"/>
      <c r="I76" s="175"/>
      <c r="J76" s="175"/>
      <c r="K76" s="175"/>
      <c r="L76" s="173"/>
      <c r="M76" s="173"/>
      <c r="N76" s="173"/>
      <c r="O76" s="89"/>
      <c r="P76" s="89"/>
      <c r="Q76" s="73" t="str">
        <f t="shared" ref="Q76" si="55">IF(Q75="","",Q75/86400)</f>
        <v/>
      </c>
      <c r="R76" s="170" t="str">
        <f t="shared" ref="R76" si="56">Q76</f>
        <v/>
      </c>
      <c r="S76" s="93"/>
      <c r="T76" s="86" t="str">
        <f>IF(T75="","",T75*50)</f>
        <v/>
      </c>
      <c r="U76" s="107"/>
      <c r="V76" s="96"/>
      <c r="W76" s="96"/>
      <c r="X76" s="165"/>
      <c r="Y76" s="166"/>
      <c r="Z76" s="167"/>
      <c r="AA76" s="168"/>
      <c r="AB76" s="169"/>
      <c r="AC76" s="89"/>
      <c r="AD76" s="99"/>
      <c r="AE76" s="101"/>
      <c r="AF76" s="102"/>
      <c r="AG76" s="76"/>
      <c r="AH76" s="76"/>
      <c r="AI76" s="76"/>
    </row>
    <row r="77" spans="1:35" ht="15" customHeight="1" thickBot="1" x14ac:dyDescent="0.35">
      <c r="A77" s="138"/>
      <c r="B77" s="141"/>
      <c r="C77" s="147"/>
      <c r="D77" s="147"/>
      <c r="E77" s="17"/>
      <c r="F77" s="44"/>
      <c r="G77" s="57">
        <f t="shared" si="49"/>
        <v>0</v>
      </c>
      <c r="H77" s="18"/>
      <c r="I77" s="175"/>
      <c r="J77" s="175"/>
      <c r="K77" s="175"/>
      <c r="L77" s="173"/>
      <c r="M77" s="173"/>
      <c r="N77" s="173"/>
      <c r="O77" s="89"/>
      <c r="P77" s="89"/>
      <c r="Q77" s="62"/>
      <c r="R77" s="171"/>
      <c r="S77" s="93"/>
      <c r="T77" s="89"/>
      <c r="U77" s="107"/>
      <c r="V77" s="96"/>
      <c r="W77" s="96"/>
      <c r="X77" s="165"/>
      <c r="Y77" s="166"/>
      <c r="Z77" s="167"/>
      <c r="AA77" s="168"/>
      <c r="AB77" s="169"/>
      <c r="AC77" s="89"/>
      <c r="AD77" s="99"/>
      <c r="AE77" s="101"/>
      <c r="AF77" s="102"/>
      <c r="AG77" s="76"/>
      <c r="AH77" s="76"/>
      <c r="AI77" s="76"/>
    </row>
    <row r="78" spans="1:35" s="9" customFormat="1" ht="15" customHeight="1" thickBot="1" x14ac:dyDescent="0.35">
      <c r="A78" s="138"/>
      <c r="B78" s="141"/>
      <c r="C78" s="147"/>
      <c r="D78" s="159"/>
      <c r="E78" s="19"/>
      <c r="F78" s="45"/>
      <c r="G78" s="57">
        <f t="shared" si="49"/>
        <v>0</v>
      </c>
      <c r="H78" s="20"/>
      <c r="I78" s="153"/>
      <c r="J78" s="153"/>
      <c r="K78" s="153"/>
      <c r="L78" s="132"/>
      <c r="M78" s="132"/>
      <c r="N78" s="132"/>
      <c r="O78" s="87"/>
      <c r="P78" s="87"/>
      <c r="Q78" s="60"/>
      <c r="R78" s="172"/>
      <c r="S78" s="94"/>
      <c r="T78" s="87"/>
      <c r="U78" s="108"/>
      <c r="V78" s="97"/>
      <c r="W78" s="97"/>
      <c r="X78" s="80"/>
      <c r="Y78" s="81"/>
      <c r="Z78" s="84"/>
      <c r="AA78" s="85"/>
      <c r="AB78" s="157"/>
      <c r="AC78" s="87"/>
      <c r="AD78" s="100"/>
      <c r="AE78" s="101"/>
      <c r="AF78" s="103"/>
      <c r="AG78" s="77"/>
      <c r="AH78" s="77"/>
      <c r="AI78" s="77"/>
    </row>
    <row r="79" spans="1:35" ht="14.4" customHeight="1" thickBot="1" x14ac:dyDescent="0.35">
      <c r="A79" s="136" t="str">
        <f>IF(OR(B79="",B79="DISQ",B79="DNF",B79="DNS"),B79,IF(AE79&gt;1,AE79,RANK(B79,$B$9:$B$104,0)))</f>
        <v/>
      </c>
      <c r="B79" s="139" t="str">
        <f t="shared" ref="B79" si="57">IF(AND(F79="",F80="",F81=""),"",IF(I79="","DNS",IF(L79="","DNF",IF(OR(Q80&gt;$Q$8,AF79="DISQ"),"DISQ",T81+U79+V79+W79))))</f>
        <v/>
      </c>
      <c r="C79" s="145"/>
      <c r="D79" s="158"/>
      <c r="E79" s="15"/>
      <c r="F79" s="43"/>
      <c r="G79" s="57">
        <f t="shared" si="49"/>
        <v>0</v>
      </c>
      <c r="H79" s="16"/>
      <c r="I79" s="151"/>
      <c r="J79" s="151"/>
      <c r="K79" s="151"/>
      <c r="L79" s="130"/>
      <c r="M79" s="130"/>
      <c r="N79" s="130"/>
      <c r="O79" s="88">
        <f t="shared" ref="O79" si="58">+(I79*3600)+(J79*60)+K79</f>
        <v>0</v>
      </c>
      <c r="P79" s="88">
        <f t="shared" ref="P79" si="59">+(L79*3600)+(M79*60)+N79</f>
        <v>0</v>
      </c>
      <c r="Q79" s="61"/>
      <c r="R79" s="90" t="str">
        <f t="shared" ref="R79" si="60">IF(Q80="","",IF(Q80&lt;=$Q$8,"УСПЕШНО","Прекорачење времена"))</f>
        <v/>
      </c>
      <c r="S79" s="92" t="str">
        <f t="shared" ref="S79" si="61">IF(AND(R79="УСПЕШНО",T79="УСПЕШНО"),Q80,"")</f>
        <v/>
      </c>
      <c r="T79" s="5" t="str">
        <f>IF(T81="","",IF(AND(T80=$X$5),"УСПЕШНО",IF(AND(T80&lt;$X$5),"Недостају све КТ")))</f>
        <v/>
      </c>
      <c r="U79" s="106" t="str">
        <f>IF(E79="","",IF(S79="",0,MIN($S$9:$S$104)/S79*100))</f>
        <v/>
      </c>
      <c r="V79" s="95" t="str">
        <f>IF(E79="","",SUM(G79:G83))</f>
        <v/>
      </c>
      <c r="W79" s="95" t="str">
        <f>IF(E79="","",AF79+AG79+AH79+AI79)</f>
        <v/>
      </c>
      <c r="X79" s="26"/>
      <c r="Y79" s="27"/>
      <c r="Z79" s="28"/>
      <c r="AA79" s="27"/>
      <c r="AB79" s="28"/>
      <c r="AC79" s="27"/>
      <c r="AD79" s="98"/>
      <c r="AE79" s="101"/>
      <c r="AF79" s="102">
        <f>IF(X80="",0,X80)</f>
        <v>0</v>
      </c>
      <c r="AG79" s="76">
        <f>IF(Z80="",0,Z80)</f>
        <v>0</v>
      </c>
      <c r="AH79" s="76">
        <f>IF(AB80="",0,AB80)</f>
        <v>0</v>
      </c>
      <c r="AI79" s="76">
        <f>IF(AC80="",0,AC80)</f>
        <v>0</v>
      </c>
    </row>
    <row r="80" spans="1:35" ht="15" customHeight="1" thickBot="1" x14ac:dyDescent="0.35">
      <c r="A80" s="137"/>
      <c r="B80" s="140"/>
      <c r="C80" s="146"/>
      <c r="D80" s="146"/>
      <c r="E80" s="17"/>
      <c r="F80" s="44"/>
      <c r="G80" s="57">
        <f t="shared" si="49"/>
        <v>0</v>
      </c>
      <c r="H80" s="18"/>
      <c r="I80" s="152"/>
      <c r="J80" s="152"/>
      <c r="K80" s="152"/>
      <c r="L80" s="131"/>
      <c r="M80" s="131"/>
      <c r="N80" s="131"/>
      <c r="O80" s="89"/>
      <c r="P80" s="89"/>
      <c r="Q80" s="62" t="str">
        <f t="shared" ref="Q80" si="62">IF(OR(O79=0,P79=0),"",P79-O79)</f>
        <v/>
      </c>
      <c r="R80" s="91"/>
      <c r="S80" s="93"/>
      <c r="T80" s="25"/>
      <c r="U80" s="107"/>
      <c r="V80" s="96"/>
      <c r="W80" s="96"/>
      <c r="X80" s="78" t="str">
        <f>IF(AND(X79="",Y79=""),"",IF($Z$5&gt;=(X79+Y79),(X79*5)-(Y79*5),"Погрешан унос података"))</f>
        <v/>
      </c>
      <c r="Y80" s="79"/>
      <c r="Z80" s="82" t="str">
        <f>IF(AND(Z79="",AA79=""),"",IF($AB$5=(Z79+AA79),(Z79*20)-(AA79*5),"Погрешан унос података"))</f>
        <v/>
      </c>
      <c r="AA80" s="83"/>
      <c r="AB80" s="156" t="str">
        <f>IF(AB79="","",IF($AD$5&gt;=AB79,AB79*10,"Погрешан унос"))</f>
        <v/>
      </c>
      <c r="AC80" s="86" t="str">
        <f>IF(AC79="","",AC79*-5)</f>
        <v/>
      </c>
      <c r="AD80" s="99"/>
      <c r="AE80" s="101"/>
      <c r="AF80" s="102"/>
      <c r="AG80" s="76"/>
      <c r="AH80" s="76"/>
      <c r="AI80" s="76"/>
    </row>
    <row r="81" spans="1:35" ht="15" customHeight="1" thickBot="1" x14ac:dyDescent="0.35">
      <c r="A81" s="138"/>
      <c r="B81" s="141"/>
      <c r="C81" s="147"/>
      <c r="D81" s="147"/>
      <c r="E81" s="17"/>
      <c r="F81" s="44"/>
      <c r="G81" s="57">
        <f t="shared" si="49"/>
        <v>0</v>
      </c>
      <c r="H81" s="18"/>
      <c r="I81" s="175"/>
      <c r="J81" s="175"/>
      <c r="K81" s="175"/>
      <c r="L81" s="173"/>
      <c r="M81" s="173"/>
      <c r="N81" s="173"/>
      <c r="O81" s="89"/>
      <c r="P81" s="89"/>
      <c r="Q81" s="73" t="str">
        <f t="shared" ref="Q81" si="63">IF(Q80="","",Q80/86400)</f>
        <v/>
      </c>
      <c r="R81" s="170" t="str">
        <f t="shared" ref="R81" si="64">Q81</f>
        <v/>
      </c>
      <c r="S81" s="93"/>
      <c r="T81" s="86" t="str">
        <f>IF(T80="","",T80*50)</f>
        <v/>
      </c>
      <c r="U81" s="107"/>
      <c r="V81" s="96"/>
      <c r="W81" s="96"/>
      <c r="X81" s="165"/>
      <c r="Y81" s="166"/>
      <c r="Z81" s="167"/>
      <c r="AA81" s="168"/>
      <c r="AB81" s="169"/>
      <c r="AC81" s="89"/>
      <c r="AD81" s="99"/>
      <c r="AE81" s="101"/>
      <c r="AF81" s="102"/>
      <c r="AG81" s="76"/>
      <c r="AH81" s="76"/>
      <c r="AI81" s="76"/>
    </row>
    <row r="82" spans="1:35" ht="15" customHeight="1" thickBot="1" x14ac:dyDescent="0.35">
      <c r="A82" s="138"/>
      <c r="B82" s="141"/>
      <c r="C82" s="147"/>
      <c r="D82" s="147"/>
      <c r="E82" s="17"/>
      <c r="F82" s="44"/>
      <c r="G82" s="57">
        <f t="shared" si="49"/>
        <v>0</v>
      </c>
      <c r="H82" s="18"/>
      <c r="I82" s="175"/>
      <c r="J82" s="175"/>
      <c r="K82" s="175"/>
      <c r="L82" s="173"/>
      <c r="M82" s="173"/>
      <c r="N82" s="173"/>
      <c r="O82" s="89"/>
      <c r="P82" s="89"/>
      <c r="Q82" s="62"/>
      <c r="R82" s="171"/>
      <c r="S82" s="93"/>
      <c r="T82" s="89"/>
      <c r="U82" s="107"/>
      <c r="V82" s="96"/>
      <c r="W82" s="96"/>
      <c r="X82" s="165"/>
      <c r="Y82" s="166"/>
      <c r="Z82" s="167"/>
      <c r="AA82" s="168"/>
      <c r="AB82" s="169"/>
      <c r="AC82" s="89"/>
      <c r="AD82" s="99"/>
      <c r="AE82" s="101"/>
      <c r="AF82" s="102"/>
      <c r="AG82" s="76"/>
      <c r="AH82" s="76"/>
      <c r="AI82" s="76"/>
    </row>
    <row r="83" spans="1:35" s="9" customFormat="1" ht="15" customHeight="1" thickBot="1" x14ac:dyDescent="0.35">
      <c r="A83" s="138"/>
      <c r="B83" s="141"/>
      <c r="C83" s="147"/>
      <c r="D83" s="159"/>
      <c r="E83" s="19"/>
      <c r="F83" s="45"/>
      <c r="G83" s="57">
        <f t="shared" si="49"/>
        <v>0</v>
      </c>
      <c r="H83" s="20"/>
      <c r="I83" s="153"/>
      <c r="J83" s="153"/>
      <c r="K83" s="153"/>
      <c r="L83" s="132"/>
      <c r="M83" s="132"/>
      <c r="N83" s="132"/>
      <c r="O83" s="87"/>
      <c r="P83" s="87"/>
      <c r="Q83" s="60"/>
      <c r="R83" s="172"/>
      <c r="S83" s="94"/>
      <c r="T83" s="87"/>
      <c r="U83" s="108"/>
      <c r="V83" s="97"/>
      <c r="W83" s="97"/>
      <c r="X83" s="80"/>
      <c r="Y83" s="81"/>
      <c r="Z83" s="84"/>
      <c r="AA83" s="85"/>
      <c r="AB83" s="157"/>
      <c r="AC83" s="87"/>
      <c r="AD83" s="100"/>
      <c r="AE83" s="101"/>
      <c r="AF83" s="103"/>
      <c r="AG83" s="77"/>
      <c r="AH83" s="77"/>
      <c r="AI83" s="77"/>
    </row>
    <row r="84" spans="1:35" ht="14.4" customHeight="1" thickBot="1" x14ac:dyDescent="0.35">
      <c r="A84" s="136" t="str">
        <f>IF(OR(B84="",B84="DISQ",B84="DNF",B84="DNS"),B84,IF(AE84&gt;1,AE84,RANK(B84,$B$9:$B$104,0)))</f>
        <v/>
      </c>
      <c r="B84" s="139" t="str">
        <f t="shared" ref="B84" si="65">IF(AND(F84="",F85="",F86=""),"",IF(I84="","DNS",IF(L84="","DNF",IF(OR(Q85&gt;$Q$8,AF84="DISQ"),"DISQ",T86+U84+V84+W84))))</f>
        <v/>
      </c>
      <c r="C84" s="145"/>
      <c r="D84" s="158"/>
      <c r="E84" s="15"/>
      <c r="F84" s="43"/>
      <c r="G84" s="57">
        <f t="shared" si="49"/>
        <v>0</v>
      </c>
      <c r="H84" s="16"/>
      <c r="I84" s="151"/>
      <c r="J84" s="151"/>
      <c r="K84" s="151"/>
      <c r="L84" s="130"/>
      <c r="M84" s="130"/>
      <c r="N84" s="130"/>
      <c r="O84" s="88">
        <f t="shared" ref="O84" si="66">+(I84*3600)+(J84*60)+K84</f>
        <v>0</v>
      </c>
      <c r="P84" s="88">
        <f t="shared" ref="P84" si="67">+(L84*3600)+(M84*60)+N84</f>
        <v>0</v>
      </c>
      <c r="Q84" s="61"/>
      <c r="R84" s="90" t="str">
        <f t="shared" ref="R84" si="68">IF(Q85="","",IF(Q85&lt;=$Q$8,"УСПЕШНО","Прекорачење времена"))</f>
        <v/>
      </c>
      <c r="S84" s="92" t="str">
        <f t="shared" ref="S84" si="69">IF(AND(R84="УСПЕШНО",T84="УСПЕШНО"),Q85,"")</f>
        <v/>
      </c>
      <c r="T84" s="5" t="str">
        <f>IF(T86="","",IF(AND(T85=$X$5),"УСПЕШНО",IF(AND(T85&lt;$X$5),"Недостају све КТ")))</f>
        <v/>
      </c>
      <c r="U84" s="106" t="str">
        <f>IF(E84="","",IF(S84="",0,MIN($S$9:$S$104)/S84*100))</f>
        <v/>
      </c>
      <c r="V84" s="95" t="str">
        <f>IF(E84="","",SUM(G84:G88))</f>
        <v/>
      </c>
      <c r="W84" s="95" t="str">
        <f>IF(E84="","",AF84+AG84+AH84+AI84)</f>
        <v/>
      </c>
      <c r="X84" s="26"/>
      <c r="Y84" s="27"/>
      <c r="Z84" s="28"/>
      <c r="AA84" s="27"/>
      <c r="AB84" s="28"/>
      <c r="AC84" s="27"/>
      <c r="AD84" s="98"/>
      <c r="AE84" s="101"/>
      <c r="AF84" s="102">
        <f>IF(X85="",0,X85)</f>
        <v>0</v>
      </c>
      <c r="AG84" s="76">
        <f>IF(Z85="",0,Z85)</f>
        <v>0</v>
      </c>
      <c r="AH84" s="76">
        <f>IF(AB85="",0,AB85)</f>
        <v>0</v>
      </c>
      <c r="AI84" s="76">
        <f>IF(AC85="",0,AC85)</f>
        <v>0</v>
      </c>
    </row>
    <row r="85" spans="1:35" ht="15" customHeight="1" thickBot="1" x14ac:dyDescent="0.35">
      <c r="A85" s="137"/>
      <c r="B85" s="140"/>
      <c r="C85" s="146"/>
      <c r="D85" s="146"/>
      <c r="E85" s="17"/>
      <c r="F85" s="44"/>
      <c r="G85" s="57">
        <f t="shared" si="49"/>
        <v>0</v>
      </c>
      <c r="H85" s="18"/>
      <c r="I85" s="152"/>
      <c r="J85" s="152"/>
      <c r="K85" s="152"/>
      <c r="L85" s="131"/>
      <c r="M85" s="131"/>
      <c r="N85" s="131"/>
      <c r="O85" s="89"/>
      <c r="P85" s="89"/>
      <c r="Q85" s="62" t="str">
        <f t="shared" ref="Q85" si="70">IF(OR(O84=0,P84=0),"",P84-O84)</f>
        <v/>
      </c>
      <c r="R85" s="91"/>
      <c r="S85" s="93"/>
      <c r="T85" s="25"/>
      <c r="U85" s="107"/>
      <c r="V85" s="96"/>
      <c r="W85" s="96"/>
      <c r="X85" s="78" t="str">
        <f>IF(AND(X84="",Y84=""),"",IF($Z$5&gt;=(X84+Y84),(X84*5)-(Y84*5),"Погрешан унос података"))</f>
        <v/>
      </c>
      <c r="Y85" s="79"/>
      <c r="Z85" s="82" t="str">
        <f>IF(AND(Z84="",AA84=""),"",IF($AB$5=(Z84+AA84),(Z84*20)-(AA84*5),"Погрешан унос података"))</f>
        <v/>
      </c>
      <c r="AA85" s="83"/>
      <c r="AB85" s="156" t="str">
        <f>IF(AB84="","",IF($AD$5&gt;=AB84,AB84*10,"Погрешан унос"))</f>
        <v/>
      </c>
      <c r="AC85" s="86" t="str">
        <f>IF(AC84="","",AC84*-5)</f>
        <v/>
      </c>
      <c r="AD85" s="99"/>
      <c r="AE85" s="101"/>
      <c r="AF85" s="102"/>
      <c r="AG85" s="76"/>
      <c r="AH85" s="76"/>
      <c r="AI85" s="76"/>
    </row>
    <row r="86" spans="1:35" ht="15" customHeight="1" thickBot="1" x14ac:dyDescent="0.35">
      <c r="A86" s="138"/>
      <c r="B86" s="141"/>
      <c r="C86" s="147"/>
      <c r="D86" s="147"/>
      <c r="E86" s="17"/>
      <c r="F86" s="44"/>
      <c r="G86" s="57">
        <f t="shared" si="49"/>
        <v>0</v>
      </c>
      <c r="H86" s="18"/>
      <c r="I86" s="175"/>
      <c r="J86" s="175"/>
      <c r="K86" s="175"/>
      <c r="L86" s="173"/>
      <c r="M86" s="173"/>
      <c r="N86" s="173"/>
      <c r="O86" s="89"/>
      <c r="P86" s="89"/>
      <c r="Q86" s="73" t="str">
        <f t="shared" ref="Q86" si="71">IF(Q85="","",Q85/86400)</f>
        <v/>
      </c>
      <c r="R86" s="170" t="str">
        <f t="shared" ref="R86" si="72">Q86</f>
        <v/>
      </c>
      <c r="S86" s="93"/>
      <c r="T86" s="86" t="str">
        <f>IF(T85="","",T85*50)</f>
        <v/>
      </c>
      <c r="U86" s="107"/>
      <c r="V86" s="96"/>
      <c r="W86" s="96"/>
      <c r="X86" s="165"/>
      <c r="Y86" s="166"/>
      <c r="Z86" s="167"/>
      <c r="AA86" s="168"/>
      <c r="AB86" s="169"/>
      <c r="AC86" s="89"/>
      <c r="AD86" s="99"/>
      <c r="AE86" s="101"/>
      <c r="AF86" s="102"/>
      <c r="AG86" s="76"/>
      <c r="AH86" s="76"/>
      <c r="AI86" s="76"/>
    </row>
    <row r="87" spans="1:35" ht="15" customHeight="1" thickBot="1" x14ac:dyDescent="0.35">
      <c r="A87" s="138"/>
      <c r="B87" s="141"/>
      <c r="C87" s="147"/>
      <c r="D87" s="147"/>
      <c r="E87" s="17"/>
      <c r="F87" s="44"/>
      <c r="G87" s="57">
        <f t="shared" si="49"/>
        <v>0</v>
      </c>
      <c r="H87" s="18"/>
      <c r="I87" s="175"/>
      <c r="J87" s="175"/>
      <c r="K87" s="175"/>
      <c r="L87" s="173"/>
      <c r="M87" s="173"/>
      <c r="N87" s="173"/>
      <c r="O87" s="89"/>
      <c r="P87" s="89"/>
      <c r="Q87" s="62"/>
      <c r="R87" s="171"/>
      <c r="S87" s="93"/>
      <c r="T87" s="89"/>
      <c r="U87" s="107"/>
      <c r="V87" s="96"/>
      <c r="W87" s="96"/>
      <c r="X87" s="165"/>
      <c r="Y87" s="166"/>
      <c r="Z87" s="167"/>
      <c r="AA87" s="168"/>
      <c r="AB87" s="169"/>
      <c r="AC87" s="89"/>
      <c r="AD87" s="99"/>
      <c r="AE87" s="101"/>
      <c r="AF87" s="102"/>
      <c r="AG87" s="76"/>
      <c r="AH87" s="76"/>
      <c r="AI87" s="76"/>
    </row>
    <row r="88" spans="1:35" s="9" customFormat="1" ht="15" customHeight="1" thickBot="1" x14ac:dyDescent="0.35">
      <c r="A88" s="138"/>
      <c r="B88" s="141"/>
      <c r="C88" s="147"/>
      <c r="D88" s="159"/>
      <c r="E88" s="19"/>
      <c r="F88" s="45"/>
      <c r="G88" s="57">
        <f t="shared" si="49"/>
        <v>0</v>
      </c>
      <c r="H88" s="20"/>
      <c r="I88" s="153"/>
      <c r="J88" s="153"/>
      <c r="K88" s="153"/>
      <c r="L88" s="132"/>
      <c r="M88" s="132"/>
      <c r="N88" s="132"/>
      <c r="O88" s="87"/>
      <c r="P88" s="87"/>
      <c r="Q88" s="60"/>
      <c r="R88" s="172"/>
      <c r="S88" s="94"/>
      <c r="T88" s="87"/>
      <c r="U88" s="108"/>
      <c r="V88" s="97"/>
      <c r="W88" s="97"/>
      <c r="X88" s="80"/>
      <c r="Y88" s="81"/>
      <c r="Z88" s="84"/>
      <c r="AA88" s="85"/>
      <c r="AB88" s="157"/>
      <c r="AC88" s="87"/>
      <c r="AD88" s="100"/>
      <c r="AE88" s="101"/>
      <c r="AF88" s="103"/>
      <c r="AG88" s="77"/>
      <c r="AH88" s="77"/>
      <c r="AI88" s="77"/>
    </row>
    <row r="89" spans="1:35" ht="14.4" customHeight="1" thickBot="1" x14ac:dyDescent="0.35">
      <c r="A89" s="136" t="str">
        <f>IF(OR(B89="",B89="DISQ",B89="DNF",B89="DNS"),B89,IF(AE89&gt;1,AE89,RANK(B89,$B$9:$B$104,0)))</f>
        <v/>
      </c>
      <c r="B89" s="139" t="str">
        <f t="shared" ref="B89" si="73">IF(AND(F89="",F90="",F91=""),"",IF(I89="","DNS",IF(L89="","DNF",IF(OR(Q90&gt;$Q$8,AF89="DISQ"),"DISQ",T91+U89+V89+W89))))</f>
        <v/>
      </c>
      <c r="C89" s="145"/>
      <c r="D89" s="158"/>
      <c r="E89" s="15"/>
      <c r="F89" s="43"/>
      <c r="G89" s="57">
        <f t="shared" si="49"/>
        <v>0</v>
      </c>
      <c r="H89" s="16"/>
      <c r="I89" s="151"/>
      <c r="J89" s="151"/>
      <c r="K89" s="151"/>
      <c r="L89" s="130"/>
      <c r="M89" s="130"/>
      <c r="N89" s="130"/>
      <c r="O89" s="88">
        <f t="shared" ref="O89" si="74">+(I89*3600)+(J89*60)+K89</f>
        <v>0</v>
      </c>
      <c r="P89" s="88">
        <f t="shared" ref="P89" si="75">+(L89*3600)+(M89*60)+N89</f>
        <v>0</v>
      </c>
      <c r="Q89" s="61"/>
      <c r="R89" s="90" t="str">
        <f t="shared" ref="R89" si="76">IF(Q90="","",IF(Q90&lt;=$Q$8,"УСПЕШНО","Прекорачење времена"))</f>
        <v/>
      </c>
      <c r="S89" s="92" t="str">
        <f t="shared" ref="S89" si="77">IF(AND(R89="УСПЕШНО",T89="УСПЕШНО"),Q90,"")</f>
        <v/>
      </c>
      <c r="T89" s="5" t="str">
        <f>IF(T91="","",IF(AND(T90=$X$5),"УСПЕШНО",IF(AND(T90&lt;$X$5),"Недостају све КТ")))</f>
        <v/>
      </c>
      <c r="U89" s="106" t="str">
        <f>IF(E89="","",IF(S89="",0,MIN($S$9:$S$104)/S89*100))</f>
        <v/>
      </c>
      <c r="V89" s="95" t="str">
        <f>IF(E89="","",SUM(G89:G93))</f>
        <v/>
      </c>
      <c r="W89" s="95" t="str">
        <f>IF(E89="","",AF89+AG89+AH89+AI89)</f>
        <v/>
      </c>
      <c r="X89" s="26"/>
      <c r="Y89" s="27"/>
      <c r="Z89" s="28"/>
      <c r="AA89" s="27"/>
      <c r="AB89" s="28"/>
      <c r="AC89" s="27"/>
      <c r="AD89" s="98"/>
      <c r="AE89" s="101"/>
      <c r="AF89" s="102">
        <f>IF(X90="",0,X90)</f>
        <v>0</v>
      </c>
      <c r="AG89" s="76">
        <f>IF(Z90="",0,Z90)</f>
        <v>0</v>
      </c>
      <c r="AH89" s="76">
        <f>IF(AB90="",0,AB90)</f>
        <v>0</v>
      </c>
      <c r="AI89" s="76">
        <f>IF(AC90="",0,AC90)</f>
        <v>0</v>
      </c>
    </row>
    <row r="90" spans="1:35" ht="15" customHeight="1" thickBot="1" x14ac:dyDescent="0.35">
      <c r="A90" s="137"/>
      <c r="B90" s="140"/>
      <c r="C90" s="146"/>
      <c r="D90" s="146"/>
      <c r="E90" s="17"/>
      <c r="F90" s="44"/>
      <c r="G90" s="57">
        <f t="shared" si="49"/>
        <v>0</v>
      </c>
      <c r="H90" s="18"/>
      <c r="I90" s="152"/>
      <c r="J90" s="152"/>
      <c r="K90" s="152"/>
      <c r="L90" s="131"/>
      <c r="M90" s="131"/>
      <c r="N90" s="131"/>
      <c r="O90" s="89"/>
      <c r="P90" s="89"/>
      <c r="Q90" s="62" t="str">
        <f t="shared" ref="Q90" si="78">IF(OR(O89=0,P89=0),"",P89-O89)</f>
        <v/>
      </c>
      <c r="R90" s="91"/>
      <c r="S90" s="93"/>
      <c r="T90" s="25"/>
      <c r="U90" s="107"/>
      <c r="V90" s="96"/>
      <c r="W90" s="96"/>
      <c r="X90" s="78" t="str">
        <f>IF(AND(X89="",Y89=""),"",IF($Z$5&gt;=(X89+Y89),(X89*5)-(Y89*5),"Погрешан унос података"))</f>
        <v/>
      </c>
      <c r="Y90" s="79"/>
      <c r="Z90" s="82" t="str">
        <f>IF(AND(Z89="",AA89=""),"",IF($AB$5=(Z89+AA89),(Z89*20)-(AA89*5),"Погрешан унос података"))</f>
        <v/>
      </c>
      <c r="AA90" s="83"/>
      <c r="AB90" s="156" t="str">
        <f>IF(AB89="","",IF($AD$5&gt;=AB89,AB89*10,"Погрешан унос"))</f>
        <v/>
      </c>
      <c r="AC90" s="86" t="str">
        <f>IF(AC89="","",AC89*-5)</f>
        <v/>
      </c>
      <c r="AD90" s="99"/>
      <c r="AE90" s="101"/>
      <c r="AF90" s="102"/>
      <c r="AG90" s="76"/>
      <c r="AH90" s="76"/>
      <c r="AI90" s="76"/>
    </row>
    <row r="91" spans="1:35" ht="15" customHeight="1" thickBot="1" x14ac:dyDescent="0.35">
      <c r="A91" s="138"/>
      <c r="B91" s="141"/>
      <c r="C91" s="147"/>
      <c r="D91" s="147"/>
      <c r="E91" s="17"/>
      <c r="F91" s="44"/>
      <c r="G91" s="57">
        <f t="shared" si="49"/>
        <v>0</v>
      </c>
      <c r="H91" s="18"/>
      <c r="I91" s="175"/>
      <c r="J91" s="175"/>
      <c r="K91" s="175"/>
      <c r="L91" s="173"/>
      <c r="M91" s="173"/>
      <c r="N91" s="173"/>
      <c r="O91" s="89"/>
      <c r="P91" s="89"/>
      <c r="Q91" s="73" t="str">
        <f t="shared" ref="Q91" si="79">IF(Q90="","",Q90/86400)</f>
        <v/>
      </c>
      <c r="R91" s="170" t="str">
        <f t="shared" ref="R91" si="80">Q91</f>
        <v/>
      </c>
      <c r="S91" s="93"/>
      <c r="T91" s="86" t="str">
        <f>IF(T90="","",T90*50)</f>
        <v/>
      </c>
      <c r="U91" s="107"/>
      <c r="V91" s="96"/>
      <c r="W91" s="96"/>
      <c r="X91" s="165"/>
      <c r="Y91" s="166"/>
      <c r="Z91" s="167"/>
      <c r="AA91" s="168"/>
      <c r="AB91" s="169"/>
      <c r="AC91" s="89"/>
      <c r="AD91" s="99"/>
      <c r="AE91" s="101"/>
      <c r="AF91" s="102"/>
      <c r="AG91" s="76"/>
      <c r="AH91" s="76"/>
      <c r="AI91" s="76"/>
    </row>
    <row r="92" spans="1:35" ht="15" customHeight="1" thickBot="1" x14ac:dyDescent="0.35">
      <c r="A92" s="138"/>
      <c r="B92" s="141"/>
      <c r="C92" s="147"/>
      <c r="D92" s="147"/>
      <c r="E92" s="17"/>
      <c r="F92" s="44"/>
      <c r="G92" s="57">
        <f t="shared" si="49"/>
        <v>0</v>
      </c>
      <c r="H92" s="18"/>
      <c r="I92" s="175"/>
      <c r="J92" s="175"/>
      <c r="K92" s="175"/>
      <c r="L92" s="173"/>
      <c r="M92" s="173"/>
      <c r="N92" s="173"/>
      <c r="O92" s="89"/>
      <c r="P92" s="89"/>
      <c r="Q92" s="62"/>
      <c r="R92" s="171"/>
      <c r="S92" s="93"/>
      <c r="T92" s="89"/>
      <c r="U92" s="107"/>
      <c r="V92" s="96"/>
      <c r="W92" s="96"/>
      <c r="X92" s="165"/>
      <c r="Y92" s="166"/>
      <c r="Z92" s="167"/>
      <c r="AA92" s="168"/>
      <c r="AB92" s="169"/>
      <c r="AC92" s="89"/>
      <c r="AD92" s="99"/>
      <c r="AE92" s="101"/>
      <c r="AF92" s="102"/>
      <c r="AG92" s="76"/>
      <c r="AH92" s="76"/>
      <c r="AI92" s="76"/>
    </row>
    <row r="93" spans="1:35" s="9" customFormat="1" ht="15" customHeight="1" thickBot="1" x14ac:dyDescent="0.35">
      <c r="A93" s="138"/>
      <c r="B93" s="141"/>
      <c r="C93" s="147"/>
      <c r="D93" s="159"/>
      <c r="E93" s="19"/>
      <c r="F93" s="45"/>
      <c r="G93" s="57">
        <f t="shared" si="49"/>
        <v>0</v>
      </c>
      <c r="H93" s="20"/>
      <c r="I93" s="153"/>
      <c r="J93" s="153"/>
      <c r="K93" s="153"/>
      <c r="L93" s="132"/>
      <c r="M93" s="132"/>
      <c r="N93" s="132"/>
      <c r="O93" s="87"/>
      <c r="P93" s="87"/>
      <c r="Q93" s="60"/>
      <c r="R93" s="172"/>
      <c r="S93" s="94"/>
      <c r="T93" s="87"/>
      <c r="U93" s="108"/>
      <c r="V93" s="97"/>
      <c r="W93" s="97"/>
      <c r="X93" s="80"/>
      <c r="Y93" s="81"/>
      <c r="Z93" s="84"/>
      <c r="AA93" s="85"/>
      <c r="AB93" s="157"/>
      <c r="AC93" s="87"/>
      <c r="AD93" s="100"/>
      <c r="AE93" s="101"/>
      <c r="AF93" s="103"/>
      <c r="AG93" s="77"/>
      <c r="AH93" s="77"/>
      <c r="AI93" s="77"/>
    </row>
    <row r="94" spans="1:35" ht="14.4" customHeight="1" thickBot="1" x14ac:dyDescent="0.35">
      <c r="A94" s="136" t="str">
        <f>IF(OR(B94="",B94="DISQ",B94="DNF",B94="DNS"),B94,IF(AE94&gt;1,AE94,RANK(B94,$B$9:$B$104,0)))</f>
        <v/>
      </c>
      <c r="B94" s="139" t="str">
        <f t="shared" ref="B94" si="81">IF(AND(F94="",F95="",F96=""),"",IF(I94="","DNS",IF(L94="","DNF",IF(OR(Q95&gt;$Q$8,AF94="DISQ"),"DISQ",T96+U94+V94+W94))))</f>
        <v/>
      </c>
      <c r="C94" s="145"/>
      <c r="D94" s="158"/>
      <c r="E94" s="15"/>
      <c r="F94" s="43"/>
      <c r="G94" s="57">
        <f t="shared" si="49"/>
        <v>0</v>
      </c>
      <c r="H94" s="16"/>
      <c r="I94" s="151"/>
      <c r="J94" s="151"/>
      <c r="K94" s="151"/>
      <c r="L94" s="130"/>
      <c r="M94" s="130"/>
      <c r="N94" s="130"/>
      <c r="O94" s="88">
        <f t="shared" ref="O94" si="82">+(I94*3600)+(J94*60)+K94</f>
        <v>0</v>
      </c>
      <c r="P94" s="88">
        <f t="shared" ref="P94" si="83">+(L94*3600)+(M94*60)+N94</f>
        <v>0</v>
      </c>
      <c r="Q94" s="61"/>
      <c r="R94" s="90" t="str">
        <f t="shared" ref="R94" si="84">IF(Q95="","",IF(Q95&lt;=$Q$8,"УСПЕШНО","Прекорачење времена"))</f>
        <v/>
      </c>
      <c r="S94" s="92" t="str">
        <f t="shared" ref="S94" si="85">IF(AND(R94="УСПЕШНО",T94="УСПЕШНО"),Q95,"")</f>
        <v/>
      </c>
      <c r="T94" s="5" t="str">
        <f>IF(T96="","",IF(AND(T95=$X$5),"УСПЕШНО",IF(AND(T95&lt;$X$5),"Недостају све КТ")))</f>
        <v/>
      </c>
      <c r="U94" s="106" t="str">
        <f>IF(E94="","",IF(S94="",0,MIN($S$9:$S$104)/S94*100))</f>
        <v/>
      </c>
      <c r="V94" s="95" t="str">
        <f>IF(E94="","",SUM(G94:G98))</f>
        <v/>
      </c>
      <c r="W94" s="95" t="str">
        <f>IF(E94="","",AF94+AG94+AH94+AI94)</f>
        <v/>
      </c>
      <c r="X94" s="26"/>
      <c r="Y94" s="27"/>
      <c r="Z94" s="28"/>
      <c r="AA94" s="27"/>
      <c r="AB94" s="28"/>
      <c r="AC94" s="27"/>
      <c r="AD94" s="98"/>
      <c r="AE94" s="101"/>
      <c r="AF94" s="102">
        <f>IF(X95="",0,X95)</f>
        <v>0</v>
      </c>
      <c r="AG94" s="76">
        <f>IF(Z95="",0,Z95)</f>
        <v>0</v>
      </c>
      <c r="AH94" s="76">
        <f>IF(AB95="",0,AB95)</f>
        <v>0</v>
      </c>
      <c r="AI94" s="76">
        <f>IF(AC95="",0,AC95)</f>
        <v>0</v>
      </c>
    </row>
    <row r="95" spans="1:35" ht="15" customHeight="1" thickBot="1" x14ac:dyDescent="0.35">
      <c r="A95" s="137"/>
      <c r="B95" s="140"/>
      <c r="C95" s="146"/>
      <c r="D95" s="146"/>
      <c r="E95" s="17"/>
      <c r="F95" s="44"/>
      <c r="G95" s="57">
        <f t="shared" si="49"/>
        <v>0</v>
      </c>
      <c r="H95" s="18"/>
      <c r="I95" s="152"/>
      <c r="J95" s="152"/>
      <c r="K95" s="152"/>
      <c r="L95" s="131"/>
      <c r="M95" s="131"/>
      <c r="N95" s="131"/>
      <c r="O95" s="89"/>
      <c r="P95" s="89"/>
      <c r="Q95" s="62" t="str">
        <f t="shared" ref="Q95" si="86">IF(OR(O94=0,P94=0),"",P94-O94)</f>
        <v/>
      </c>
      <c r="R95" s="91"/>
      <c r="S95" s="93"/>
      <c r="T95" s="25"/>
      <c r="U95" s="107"/>
      <c r="V95" s="96"/>
      <c r="W95" s="96"/>
      <c r="X95" s="78" t="str">
        <f>IF(AND(X94="",Y94=""),"",IF($Z$5&gt;=(X94+Y94),(X94*5)-(Y94*5),"Погрешан унос података"))</f>
        <v/>
      </c>
      <c r="Y95" s="79"/>
      <c r="Z95" s="82" t="str">
        <f>IF(AND(Z94="",AA94=""),"",IF($AB$5=(Z94+AA94),(Z94*20)-(AA94*5),"Погрешан унос података"))</f>
        <v/>
      </c>
      <c r="AA95" s="83"/>
      <c r="AB95" s="156" t="str">
        <f>IF(AB94="","",IF($AD$5&gt;=AB94,AB94*10,"Погрешан унос"))</f>
        <v/>
      </c>
      <c r="AC95" s="86" t="str">
        <f>IF(AC94="","",AC94*-5)</f>
        <v/>
      </c>
      <c r="AD95" s="99"/>
      <c r="AE95" s="101"/>
      <c r="AF95" s="102"/>
      <c r="AG95" s="76"/>
      <c r="AH95" s="76"/>
      <c r="AI95" s="76"/>
    </row>
    <row r="96" spans="1:35" ht="15" customHeight="1" thickBot="1" x14ac:dyDescent="0.35">
      <c r="A96" s="138"/>
      <c r="B96" s="141"/>
      <c r="C96" s="147"/>
      <c r="D96" s="147"/>
      <c r="E96" s="17"/>
      <c r="F96" s="44"/>
      <c r="G96" s="57">
        <f t="shared" si="49"/>
        <v>0</v>
      </c>
      <c r="H96" s="18"/>
      <c r="I96" s="175"/>
      <c r="J96" s="175"/>
      <c r="K96" s="175"/>
      <c r="L96" s="173"/>
      <c r="M96" s="173"/>
      <c r="N96" s="173"/>
      <c r="O96" s="89"/>
      <c r="P96" s="89"/>
      <c r="Q96" s="73" t="str">
        <f t="shared" ref="Q96" si="87">IF(Q95="","",Q95/86400)</f>
        <v/>
      </c>
      <c r="R96" s="170" t="str">
        <f t="shared" ref="R96" si="88">Q96</f>
        <v/>
      </c>
      <c r="S96" s="93"/>
      <c r="T96" s="86" t="str">
        <f>IF(T95="","",T95*50)</f>
        <v/>
      </c>
      <c r="U96" s="107"/>
      <c r="V96" s="96"/>
      <c r="W96" s="96"/>
      <c r="X96" s="165"/>
      <c r="Y96" s="166"/>
      <c r="Z96" s="167"/>
      <c r="AA96" s="168"/>
      <c r="AB96" s="169"/>
      <c r="AC96" s="89"/>
      <c r="AD96" s="99"/>
      <c r="AE96" s="101"/>
      <c r="AF96" s="102"/>
      <c r="AG96" s="76"/>
      <c r="AH96" s="76"/>
      <c r="AI96" s="76"/>
    </row>
    <row r="97" spans="1:35" ht="15" customHeight="1" thickBot="1" x14ac:dyDescent="0.35">
      <c r="A97" s="138"/>
      <c r="B97" s="141"/>
      <c r="C97" s="147"/>
      <c r="D97" s="147"/>
      <c r="E97" s="17"/>
      <c r="F97" s="44"/>
      <c r="G97" s="57">
        <f t="shared" si="49"/>
        <v>0</v>
      </c>
      <c r="H97" s="18"/>
      <c r="I97" s="175"/>
      <c r="J97" s="175"/>
      <c r="K97" s="175"/>
      <c r="L97" s="173"/>
      <c r="M97" s="173"/>
      <c r="N97" s="173"/>
      <c r="O97" s="89"/>
      <c r="P97" s="89"/>
      <c r="Q97" s="62"/>
      <c r="R97" s="171"/>
      <c r="S97" s="93"/>
      <c r="T97" s="89"/>
      <c r="U97" s="107"/>
      <c r="V97" s="96"/>
      <c r="W97" s="96"/>
      <c r="X97" s="165"/>
      <c r="Y97" s="166"/>
      <c r="Z97" s="167"/>
      <c r="AA97" s="168"/>
      <c r="AB97" s="169"/>
      <c r="AC97" s="89"/>
      <c r="AD97" s="99"/>
      <c r="AE97" s="101"/>
      <c r="AF97" s="102"/>
      <c r="AG97" s="76"/>
      <c r="AH97" s="76"/>
      <c r="AI97" s="76"/>
    </row>
    <row r="98" spans="1:35" s="9" customFormat="1" ht="15" customHeight="1" thickBot="1" x14ac:dyDescent="0.35">
      <c r="A98" s="138"/>
      <c r="B98" s="141"/>
      <c r="C98" s="147"/>
      <c r="D98" s="159"/>
      <c r="E98" s="19"/>
      <c r="F98" s="45"/>
      <c r="G98" s="57">
        <f t="shared" si="49"/>
        <v>0</v>
      </c>
      <c r="H98" s="20"/>
      <c r="I98" s="153"/>
      <c r="J98" s="153"/>
      <c r="K98" s="153"/>
      <c r="L98" s="132"/>
      <c r="M98" s="132"/>
      <c r="N98" s="132"/>
      <c r="O98" s="87"/>
      <c r="P98" s="87"/>
      <c r="Q98" s="60"/>
      <c r="R98" s="172"/>
      <c r="S98" s="94"/>
      <c r="T98" s="87"/>
      <c r="U98" s="108"/>
      <c r="V98" s="97"/>
      <c r="W98" s="97"/>
      <c r="X98" s="80"/>
      <c r="Y98" s="81"/>
      <c r="Z98" s="84"/>
      <c r="AA98" s="85"/>
      <c r="AB98" s="157"/>
      <c r="AC98" s="87"/>
      <c r="AD98" s="100"/>
      <c r="AE98" s="101"/>
      <c r="AF98" s="103"/>
      <c r="AG98" s="77"/>
      <c r="AH98" s="77"/>
      <c r="AI98" s="77"/>
    </row>
    <row r="99" spans="1:35" ht="14.4" customHeight="1" thickBot="1" x14ac:dyDescent="0.35">
      <c r="A99" s="136" t="str">
        <f>IF(OR(B99="",B99="DISQ",B99="DNF",B99="DNS"),B99,IF(AE99&gt;1,AE99,RANK(B99,$B$9:$B$104,0)))</f>
        <v/>
      </c>
      <c r="B99" s="139" t="str">
        <f t="shared" ref="B99" si="89">IF(AND(F99="",F100="",F101=""),"",IF(I99="","DNS",IF(L99="","DNF",IF(OR(Q100&gt;$Q$8,AF99="DISQ"),"DISQ",T101+U99+V99+W99))))</f>
        <v/>
      </c>
      <c r="C99" s="145"/>
      <c r="D99" s="158"/>
      <c r="E99" s="15"/>
      <c r="F99" s="43"/>
      <c r="G99" s="57">
        <f t="shared" si="49"/>
        <v>0</v>
      </c>
      <c r="H99" s="16"/>
      <c r="I99" s="151"/>
      <c r="J99" s="151"/>
      <c r="K99" s="151"/>
      <c r="L99" s="130"/>
      <c r="M99" s="130"/>
      <c r="N99" s="130"/>
      <c r="O99" s="88">
        <f t="shared" ref="O99" si="90">+(I99*3600)+(J99*60)+K99</f>
        <v>0</v>
      </c>
      <c r="P99" s="88">
        <f t="shared" ref="P99" si="91">+(L99*3600)+(M99*60)+N99</f>
        <v>0</v>
      </c>
      <c r="Q99" s="61"/>
      <c r="R99" s="90" t="str">
        <f t="shared" ref="R99" si="92">IF(Q100="","",IF(Q100&lt;=$Q$8,"УСПЕШНО","Прекорачење времена"))</f>
        <v/>
      </c>
      <c r="S99" s="92" t="str">
        <f t="shared" ref="S99" si="93">IF(AND(R99="УСПЕШНО",T99="УСПЕШНО"),Q100,"")</f>
        <v/>
      </c>
      <c r="T99" s="5" t="str">
        <f>IF(T101="","",IF(AND(T100=$X$5),"УСПЕШНО",IF(AND(T100&lt;$X$5),"Недостају све КТ")))</f>
        <v/>
      </c>
      <c r="U99" s="106" t="str">
        <f>IF(E99="","",IF(S99="",0,MIN($S$9:$S$104)/S99*100))</f>
        <v/>
      </c>
      <c r="V99" s="95" t="str">
        <f>IF(E99="","",SUM(G99:G103))</f>
        <v/>
      </c>
      <c r="W99" s="95" t="str">
        <f>IF(E99="","",AF99+AG99+AH99+AI99)</f>
        <v/>
      </c>
      <c r="X99" s="26"/>
      <c r="Y99" s="27"/>
      <c r="Z99" s="28"/>
      <c r="AA99" s="27"/>
      <c r="AB99" s="28"/>
      <c r="AC99" s="27"/>
      <c r="AD99" s="98"/>
      <c r="AE99" s="101"/>
      <c r="AF99" s="102">
        <f>IF(X100="",0,X100)</f>
        <v>0</v>
      </c>
      <c r="AG99" s="76">
        <f>IF(Z100="",0,Z100)</f>
        <v>0</v>
      </c>
      <c r="AH99" s="76">
        <f>IF(AB100="",0,AB100)</f>
        <v>0</v>
      </c>
      <c r="AI99" s="76">
        <f>IF(AC100="",0,AC100)</f>
        <v>0</v>
      </c>
    </row>
    <row r="100" spans="1:35" ht="15" customHeight="1" thickBot="1" x14ac:dyDescent="0.35">
      <c r="A100" s="137"/>
      <c r="B100" s="140"/>
      <c r="C100" s="146"/>
      <c r="D100" s="146"/>
      <c r="E100" s="17"/>
      <c r="F100" s="44"/>
      <c r="G100" s="57">
        <f t="shared" si="49"/>
        <v>0</v>
      </c>
      <c r="H100" s="18"/>
      <c r="I100" s="152"/>
      <c r="J100" s="152"/>
      <c r="K100" s="152"/>
      <c r="L100" s="131"/>
      <c r="M100" s="131"/>
      <c r="N100" s="131"/>
      <c r="O100" s="89"/>
      <c r="P100" s="89"/>
      <c r="Q100" s="62" t="str">
        <f t="shared" ref="Q100" si="94">IF(OR(O99=0,P99=0),"",P99-O99)</f>
        <v/>
      </c>
      <c r="R100" s="91"/>
      <c r="S100" s="93"/>
      <c r="T100" s="25"/>
      <c r="U100" s="107"/>
      <c r="V100" s="96"/>
      <c r="W100" s="96"/>
      <c r="X100" s="78" t="str">
        <f>IF(AND(X99="",Y99=""),"",IF($Z$5&gt;=(X99+Y99),(X99*5)-(Y99*5),"Погрешан унос података"))</f>
        <v/>
      </c>
      <c r="Y100" s="79"/>
      <c r="Z100" s="82" t="str">
        <f>IF(AND(Z99="",AA99=""),"",IF($AB$5=(Z99+AA99),(Z99*20)-(AA99*5),"Погрешан унос података"))</f>
        <v/>
      </c>
      <c r="AA100" s="83"/>
      <c r="AB100" s="156" t="str">
        <f>IF(AB99="","",IF($AD$5&gt;=AB99,AB99*10,"Погрешан унос"))</f>
        <v/>
      </c>
      <c r="AC100" s="86" t="str">
        <f>IF(AC99="","",AC99*-5)</f>
        <v/>
      </c>
      <c r="AD100" s="99"/>
      <c r="AE100" s="101"/>
      <c r="AF100" s="102"/>
      <c r="AG100" s="76"/>
      <c r="AH100" s="76"/>
      <c r="AI100" s="76"/>
    </row>
    <row r="101" spans="1:35" ht="15" customHeight="1" thickBot="1" x14ac:dyDescent="0.35">
      <c r="A101" s="138"/>
      <c r="B101" s="141"/>
      <c r="C101" s="147"/>
      <c r="D101" s="147"/>
      <c r="E101" s="17"/>
      <c r="F101" s="44"/>
      <c r="G101" s="57">
        <f t="shared" si="49"/>
        <v>0</v>
      </c>
      <c r="H101" s="18"/>
      <c r="I101" s="175"/>
      <c r="J101" s="175"/>
      <c r="K101" s="175"/>
      <c r="L101" s="173"/>
      <c r="M101" s="173"/>
      <c r="N101" s="173"/>
      <c r="O101" s="89"/>
      <c r="P101" s="89"/>
      <c r="Q101" s="73" t="str">
        <f t="shared" ref="Q101" si="95">IF(Q100="","",Q100/86400)</f>
        <v/>
      </c>
      <c r="R101" s="170" t="str">
        <f t="shared" ref="R101" si="96">Q101</f>
        <v/>
      </c>
      <c r="S101" s="93"/>
      <c r="T101" s="86" t="str">
        <f>IF(T100="","",T100*50)</f>
        <v/>
      </c>
      <c r="U101" s="107"/>
      <c r="V101" s="96"/>
      <c r="W101" s="96"/>
      <c r="X101" s="165"/>
      <c r="Y101" s="166"/>
      <c r="Z101" s="167"/>
      <c r="AA101" s="168"/>
      <c r="AB101" s="169"/>
      <c r="AC101" s="89"/>
      <c r="AD101" s="99"/>
      <c r="AE101" s="101"/>
      <c r="AF101" s="102"/>
      <c r="AG101" s="76"/>
      <c r="AH101" s="76"/>
      <c r="AI101" s="76"/>
    </row>
    <row r="102" spans="1:35" ht="15" customHeight="1" thickBot="1" x14ac:dyDescent="0.35">
      <c r="A102" s="138"/>
      <c r="B102" s="141"/>
      <c r="C102" s="147"/>
      <c r="D102" s="147"/>
      <c r="E102" s="17"/>
      <c r="F102" s="44"/>
      <c r="G102" s="57">
        <f t="shared" si="49"/>
        <v>0</v>
      </c>
      <c r="H102" s="18"/>
      <c r="I102" s="175"/>
      <c r="J102" s="175"/>
      <c r="K102" s="175"/>
      <c r="L102" s="173"/>
      <c r="M102" s="173"/>
      <c r="N102" s="173"/>
      <c r="O102" s="89"/>
      <c r="P102" s="89"/>
      <c r="Q102" s="62"/>
      <c r="R102" s="171"/>
      <c r="S102" s="93"/>
      <c r="T102" s="89"/>
      <c r="U102" s="107"/>
      <c r="V102" s="96"/>
      <c r="W102" s="96"/>
      <c r="X102" s="165"/>
      <c r="Y102" s="166"/>
      <c r="Z102" s="167"/>
      <c r="AA102" s="168"/>
      <c r="AB102" s="169"/>
      <c r="AC102" s="89"/>
      <c r="AD102" s="99"/>
      <c r="AE102" s="101"/>
      <c r="AF102" s="102"/>
      <c r="AG102" s="76"/>
      <c r="AH102" s="76"/>
      <c r="AI102" s="76"/>
    </row>
    <row r="103" spans="1:35" s="9" customFormat="1" ht="15" customHeight="1" thickBot="1" x14ac:dyDescent="0.35">
      <c r="A103" s="138"/>
      <c r="B103" s="141"/>
      <c r="C103" s="147"/>
      <c r="D103" s="159"/>
      <c r="E103" s="19"/>
      <c r="F103" s="45"/>
      <c r="G103" s="57">
        <f t="shared" si="49"/>
        <v>0</v>
      </c>
      <c r="H103" s="20"/>
      <c r="I103" s="153"/>
      <c r="J103" s="153"/>
      <c r="K103" s="153"/>
      <c r="L103" s="132"/>
      <c r="M103" s="132"/>
      <c r="N103" s="132"/>
      <c r="O103" s="87"/>
      <c r="P103" s="87"/>
      <c r="Q103" s="60"/>
      <c r="R103" s="172"/>
      <c r="S103" s="94"/>
      <c r="T103" s="87"/>
      <c r="U103" s="108"/>
      <c r="V103" s="97"/>
      <c r="W103" s="97"/>
      <c r="X103" s="80"/>
      <c r="Y103" s="81"/>
      <c r="Z103" s="84"/>
      <c r="AA103" s="85"/>
      <c r="AB103" s="157"/>
      <c r="AC103" s="87"/>
      <c r="AD103" s="100"/>
      <c r="AE103" s="101"/>
      <c r="AF103" s="103"/>
      <c r="AG103" s="77"/>
      <c r="AH103" s="77"/>
      <c r="AI103" s="77"/>
    </row>
    <row r="104" spans="1:35" ht="14.4" customHeight="1" thickBot="1" x14ac:dyDescent="0.35">
      <c r="A104" s="136" t="str">
        <f>IF(OR(B104="",B104="DISQ",B104="DNF",B104="DNS"),B104,IF(AE104&gt;1,AE104,RANK(B104,$B$9:$B$104,0)))</f>
        <v/>
      </c>
      <c r="B104" s="139" t="str">
        <f t="shared" ref="B104" si="97">IF(AND(F104="",F105="",F106=""),"",IF(I104="","DNS",IF(L104="","DNF",IF(OR(Q105&gt;$Q$8,AF104="DISQ"),"DISQ",T106+U104+V104+W104))))</f>
        <v/>
      </c>
      <c r="C104" s="145"/>
      <c r="D104" s="158"/>
      <c r="E104" s="15"/>
      <c r="F104" s="43"/>
      <c r="G104" s="57">
        <f t="shared" si="49"/>
        <v>0</v>
      </c>
      <c r="H104" s="16"/>
      <c r="I104" s="151"/>
      <c r="J104" s="151"/>
      <c r="K104" s="151"/>
      <c r="L104" s="130"/>
      <c r="M104" s="130"/>
      <c r="N104" s="130"/>
      <c r="O104" s="88">
        <f t="shared" ref="O104" si="98">+(I104*3600)+(J104*60)+K104</f>
        <v>0</v>
      </c>
      <c r="P104" s="88">
        <f t="shared" ref="P104" si="99">+(L104*3600)+(M104*60)+N104</f>
        <v>0</v>
      </c>
      <c r="Q104" s="61"/>
      <c r="R104" s="90" t="str">
        <f t="shared" ref="R104" si="100">IF(Q105="","",IF(Q105&lt;=$Q$8,"УСПЕШНО","Прекорачење времена"))</f>
        <v/>
      </c>
      <c r="S104" s="92" t="str">
        <f t="shared" ref="S104" si="101">IF(AND(R104="УСПЕШНО",T104="УСПЕШНО"),Q105,"")</f>
        <v/>
      </c>
      <c r="T104" s="5" t="str">
        <f>IF(T106="","",IF(AND(T105=$X$5),"УСПЕШНО",IF(AND(T105&lt;$X$5),"Недостају све КТ")))</f>
        <v/>
      </c>
      <c r="U104" s="106" t="str">
        <f>IF(E104="","",IF(S104="",0,MIN($S$9:$S$104)/S104*100))</f>
        <v/>
      </c>
      <c r="V104" s="95" t="str">
        <f t="shared" ref="V104" si="102">IF(E104="","",SUM(G104:G108))</f>
        <v/>
      </c>
      <c r="W104" s="95" t="str">
        <f>IF(E104="","",AF104+AG104+AH104+AI104)</f>
        <v/>
      </c>
      <c r="X104" s="26"/>
      <c r="Y104" s="27"/>
      <c r="Z104" s="28"/>
      <c r="AA104" s="27"/>
      <c r="AB104" s="28"/>
      <c r="AC104" s="27"/>
      <c r="AD104" s="98"/>
      <c r="AE104" s="101"/>
      <c r="AF104" s="102">
        <f>IF(X105="",0,X105)</f>
        <v>0</v>
      </c>
      <c r="AG104" s="76">
        <f>IF(Z105="",0,Z105)</f>
        <v>0</v>
      </c>
      <c r="AH104" s="76">
        <f>IF(AB105="",0,AB105)</f>
        <v>0</v>
      </c>
      <c r="AI104" s="76">
        <f>IF(AC105="",0,AC105)</f>
        <v>0</v>
      </c>
    </row>
    <row r="105" spans="1:35" ht="15" customHeight="1" thickBot="1" x14ac:dyDescent="0.35">
      <c r="A105" s="137"/>
      <c r="B105" s="140"/>
      <c r="C105" s="146"/>
      <c r="D105" s="146"/>
      <c r="E105" s="17"/>
      <c r="F105" s="44"/>
      <c r="G105" s="57">
        <f t="shared" si="49"/>
        <v>0</v>
      </c>
      <c r="H105" s="18"/>
      <c r="I105" s="152"/>
      <c r="J105" s="152"/>
      <c r="K105" s="152"/>
      <c r="L105" s="131"/>
      <c r="M105" s="131"/>
      <c r="N105" s="131"/>
      <c r="O105" s="89"/>
      <c r="P105" s="89"/>
      <c r="Q105" s="62" t="str">
        <f t="shared" ref="Q105" si="103">IF(OR(O104=0,P104=0),"",P104-O104)</f>
        <v/>
      </c>
      <c r="R105" s="91"/>
      <c r="S105" s="93"/>
      <c r="T105" s="25"/>
      <c r="U105" s="107"/>
      <c r="V105" s="96"/>
      <c r="W105" s="96"/>
      <c r="X105" s="78" t="str">
        <f>IF(AND(X104="",Y104=""),"",IF($Z$5&gt;=(X104+Y104),(X104*5)-(Y104*5),"Погрешан унос података"))</f>
        <v/>
      </c>
      <c r="Y105" s="79"/>
      <c r="Z105" s="82" t="str">
        <f>IF(AND(Z104="",AA104=""),"",IF($AB$5=(Z104+AA104),(Z104*20)-(AA104*5),"Погрешан унос података"))</f>
        <v/>
      </c>
      <c r="AA105" s="83"/>
      <c r="AB105" s="156" t="str">
        <f>IF(AB104="","",IF($AD$5&gt;=AB104,AB104*10,"Погрешан унос"))</f>
        <v/>
      </c>
      <c r="AC105" s="86" t="str">
        <f>IF(AC104="","",AC104*-5)</f>
        <v/>
      </c>
      <c r="AD105" s="99"/>
      <c r="AE105" s="101"/>
      <c r="AF105" s="102"/>
      <c r="AG105" s="76"/>
      <c r="AH105" s="76"/>
      <c r="AI105" s="76"/>
    </row>
    <row r="106" spans="1:35" ht="15" customHeight="1" thickBot="1" x14ac:dyDescent="0.35">
      <c r="A106" s="138"/>
      <c r="B106" s="141"/>
      <c r="C106" s="147"/>
      <c r="D106" s="147"/>
      <c r="E106" s="17"/>
      <c r="F106" s="44"/>
      <c r="G106" s="57">
        <f t="shared" si="49"/>
        <v>0</v>
      </c>
      <c r="H106" s="18"/>
      <c r="I106" s="175"/>
      <c r="J106" s="175"/>
      <c r="K106" s="175"/>
      <c r="L106" s="173"/>
      <c r="M106" s="173"/>
      <c r="N106" s="173"/>
      <c r="O106" s="89"/>
      <c r="P106" s="89"/>
      <c r="Q106" s="73" t="str">
        <f t="shared" ref="Q106" si="104">IF(Q105="","",Q105/86400)</f>
        <v/>
      </c>
      <c r="R106" s="170" t="str">
        <f t="shared" ref="R106" si="105">Q106</f>
        <v/>
      </c>
      <c r="S106" s="93"/>
      <c r="T106" s="86" t="str">
        <f>IF(T105="","",T105*50)</f>
        <v/>
      </c>
      <c r="U106" s="107"/>
      <c r="V106" s="96"/>
      <c r="W106" s="96"/>
      <c r="X106" s="165"/>
      <c r="Y106" s="166"/>
      <c r="Z106" s="167"/>
      <c r="AA106" s="168"/>
      <c r="AB106" s="169"/>
      <c r="AC106" s="89"/>
      <c r="AD106" s="99"/>
      <c r="AE106" s="101"/>
      <c r="AF106" s="102"/>
      <c r="AG106" s="76"/>
      <c r="AH106" s="76"/>
      <c r="AI106" s="76"/>
    </row>
    <row r="107" spans="1:35" ht="15" customHeight="1" thickBot="1" x14ac:dyDescent="0.35">
      <c r="A107" s="138"/>
      <c r="B107" s="141"/>
      <c r="C107" s="147"/>
      <c r="D107" s="147"/>
      <c r="E107" s="17"/>
      <c r="F107" s="44"/>
      <c r="G107" s="57">
        <f t="shared" si="49"/>
        <v>0</v>
      </c>
      <c r="H107" s="18"/>
      <c r="I107" s="175"/>
      <c r="J107" s="175"/>
      <c r="K107" s="175"/>
      <c r="L107" s="173"/>
      <c r="M107" s="173"/>
      <c r="N107" s="173"/>
      <c r="O107" s="89"/>
      <c r="P107" s="89"/>
      <c r="Q107" s="62"/>
      <c r="R107" s="171"/>
      <c r="S107" s="93"/>
      <c r="T107" s="89"/>
      <c r="U107" s="107"/>
      <c r="V107" s="96"/>
      <c r="W107" s="96"/>
      <c r="X107" s="165"/>
      <c r="Y107" s="166"/>
      <c r="Z107" s="167"/>
      <c r="AA107" s="168"/>
      <c r="AB107" s="169"/>
      <c r="AC107" s="89"/>
      <c r="AD107" s="99"/>
      <c r="AE107" s="101"/>
      <c r="AF107" s="102"/>
      <c r="AG107" s="76"/>
      <c r="AH107" s="76"/>
      <c r="AI107" s="76"/>
    </row>
    <row r="108" spans="1:35" s="9" customFormat="1" ht="15" customHeight="1" thickBot="1" x14ac:dyDescent="0.35">
      <c r="A108" s="174"/>
      <c r="B108" s="141"/>
      <c r="C108" s="159"/>
      <c r="D108" s="159"/>
      <c r="E108" s="19"/>
      <c r="F108" s="45"/>
      <c r="G108" s="57">
        <f t="shared" si="49"/>
        <v>0</v>
      </c>
      <c r="H108" s="20"/>
      <c r="I108" s="153"/>
      <c r="J108" s="153"/>
      <c r="K108" s="153"/>
      <c r="L108" s="132"/>
      <c r="M108" s="132"/>
      <c r="N108" s="132"/>
      <c r="O108" s="87"/>
      <c r="P108" s="87"/>
      <c r="Q108" s="60"/>
      <c r="R108" s="172"/>
      <c r="S108" s="94"/>
      <c r="T108" s="87"/>
      <c r="U108" s="108"/>
      <c r="V108" s="97"/>
      <c r="W108" s="97"/>
      <c r="X108" s="80"/>
      <c r="Y108" s="81"/>
      <c r="Z108" s="84"/>
      <c r="AA108" s="85"/>
      <c r="AB108" s="157"/>
      <c r="AC108" s="87"/>
      <c r="AD108" s="100"/>
      <c r="AE108" s="101"/>
      <c r="AF108" s="103"/>
      <c r="AG108" s="77"/>
      <c r="AH108" s="77"/>
      <c r="AI108" s="77"/>
    </row>
  </sheetData>
  <sheetProtection selectLockedCells="1"/>
  <mergeCells count="620">
    <mergeCell ref="A1:F1"/>
    <mergeCell ref="H1:X1"/>
    <mergeCell ref="Y1:AE1"/>
    <mergeCell ref="A2:D2"/>
    <mergeCell ref="E2:X2"/>
    <mergeCell ref="Y2:AE2"/>
    <mergeCell ref="B3:H3"/>
    <mergeCell ref="I3:T3"/>
    <mergeCell ref="U3:W3"/>
    <mergeCell ref="X3:AE3"/>
    <mergeCell ref="A4:AE4"/>
    <mergeCell ref="A5:E5"/>
    <mergeCell ref="AE5:AE8"/>
    <mergeCell ref="A7:A8"/>
    <mergeCell ref="B7:B8"/>
    <mergeCell ref="C7:C8"/>
    <mergeCell ref="L7:N7"/>
    <mergeCell ref="O7:O8"/>
    <mergeCell ref="P7:P8"/>
    <mergeCell ref="R7:R8"/>
    <mergeCell ref="S7:S8"/>
    <mergeCell ref="T7:T8"/>
    <mergeCell ref="D7:D8"/>
    <mergeCell ref="E7:E8"/>
    <mergeCell ref="F7:F8"/>
    <mergeCell ref="G7:G8"/>
    <mergeCell ref="H7:H8"/>
    <mergeCell ref="I7:K7"/>
    <mergeCell ref="AC7:AC8"/>
    <mergeCell ref="AD7:AD8"/>
    <mergeCell ref="AF7:AF8"/>
    <mergeCell ref="AG7:AG8"/>
    <mergeCell ref="AH7:AH8"/>
    <mergeCell ref="AI7:AI8"/>
    <mergeCell ref="U7:U8"/>
    <mergeCell ref="V7:V8"/>
    <mergeCell ref="W7:W8"/>
    <mergeCell ref="X7:Y8"/>
    <mergeCell ref="Z7:AA8"/>
    <mergeCell ref="AB7:AB8"/>
    <mergeCell ref="AH9:AH13"/>
    <mergeCell ref="AI9:AI13"/>
    <mergeCell ref="X10:Y13"/>
    <mergeCell ref="Z10:AA13"/>
    <mergeCell ref="AB10:AB13"/>
    <mergeCell ref="AC10:AC13"/>
    <mergeCell ref="R9:R10"/>
    <mergeCell ref="S9:S13"/>
    <mergeCell ref="U9:U13"/>
    <mergeCell ref="V9:V13"/>
    <mergeCell ref="W9:W13"/>
    <mergeCell ref="AD9:AD13"/>
    <mergeCell ref="R11:R13"/>
    <mergeCell ref="T11:T13"/>
    <mergeCell ref="A14:A18"/>
    <mergeCell ref="B14:B18"/>
    <mergeCell ref="C14:C18"/>
    <mergeCell ref="D14:D18"/>
    <mergeCell ref="I14:I18"/>
    <mergeCell ref="J14:J18"/>
    <mergeCell ref="AE9:AE13"/>
    <mergeCell ref="AF9:AF13"/>
    <mergeCell ref="AG9:AG13"/>
    <mergeCell ref="K9:K13"/>
    <mergeCell ref="L9:L13"/>
    <mergeCell ref="M9:M13"/>
    <mergeCell ref="N9:N13"/>
    <mergeCell ref="O9:O13"/>
    <mergeCell ref="P9:P13"/>
    <mergeCell ref="A9:A13"/>
    <mergeCell ref="B9:B13"/>
    <mergeCell ref="C9:C13"/>
    <mergeCell ref="D9:D13"/>
    <mergeCell ref="I9:I13"/>
    <mergeCell ref="J9:J13"/>
    <mergeCell ref="R14:R15"/>
    <mergeCell ref="S14:S18"/>
    <mergeCell ref="U14:U18"/>
    <mergeCell ref="V14:V18"/>
    <mergeCell ref="W14:W18"/>
    <mergeCell ref="AD14:AD18"/>
    <mergeCell ref="R16:R18"/>
    <mergeCell ref="T16:T18"/>
    <mergeCell ref="K14:K18"/>
    <mergeCell ref="L14:L18"/>
    <mergeCell ref="M14:M18"/>
    <mergeCell ref="N14:N18"/>
    <mergeCell ref="O14:O18"/>
    <mergeCell ref="P14:P18"/>
    <mergeCell ref="AE14:AE18"/>
    <mergeCell ref="AF14:AF18"/>
    <mergeCell ref="AG14:AG18"/>
    <mergeCell ref="AH14:AH18"/>
    <mergeCell ref="AI14:AI18"/>
    <mergeCell ref="X15:Y18"/>
    <mergeCell ref="Z15:AA18"/>
    <mergeCell ref="AB15:AB18"/>
    <mergeCell ref="AC15:AC18"/>
    <mergeCell ref="AH19:AH23"/>
    <mergeCell ref="AI19:AI23"/>
    <mergeCell ref="X20:Y23"/>
    <mergeCell ref="Z20:AA23"/>
    <mergeCell ref="AB20:AB23"/>
    <mergeCell ref="AC20:AC23"/>
    <mergeCell ref="R19:R20"/>
    <mergeCell ref="S19:S23"/>
    <mergeCell ref="U19:U23"/>
    <mergeCell ref="V19:V23"/>
    <mergeCell ref="W19:W23"/>
    <mergeCell ref="AD19:AD23"/>
    <mergeCell ref="R21:R23"/>
    <mergeCell ref="T21:T23"/>
    <mergeCell ref="A24:A28"/>
    <mergeCell ref="B24:B28"/>
    <mergeCell ref="C24:C28"/>
    <mergeCell ref="D24:D28"/>
    <mergeCell ref="I24:I28"/>
    <mergeCell ref="J24:J28"/>
    <mergeCell ref="AE19:AE23"/>
    <mergeCell ref="AF19:AF23"/>
    <mergeCell ref="AG19:AG23"/>
    <mergeCell ref="K19:K23"/>
    <mergeCell ref="L19:L23"/>
    <mergeCell ref="M19:M23"/>
    <mergeCell ref="N19:N23"/>
    <mergeCell ref="O19:O23"/>
    <mergeCell ref="P19:P23"/>
    <mergeCell ref="A19:A23"/>
    <mergeCell ref="B19:B23"/>
    <mergeCell ref="C19:C23"/>
    <mergeCell ref="D19:D23"/>
    <mergeCell ref="I19:I23"/>
    <mergeCell ref="J19:J23"/>
    <mergeCell ref="R24:R25"/>
    <mergeCell ref="S24:S28"/>
    <mergeCell ref="U24:U28"/>
    <mergeCell ref="V24:V28"/>
    <mergeCell ref="W24:W28"/>
    <mergeCell ref="AD24:AD28"/>
    <mergeCell ref="R26:R28"/>
    <mergeCell ref="T26:T28"/>
    <mergeCell ref="K24:K28"/>
    <mergeCell ref="L24:L28"/>
    <mergeCell ref="M24:M28"/>
    <mergeCell ref="N24:N28"/>
    <mergeCell ref="O24:O28"/>
    <mergeCell ref="P24:P28"/>
    <mergeCell ref="AE24:AE28"/>
    <mergeCell ref="AF24:AF28"/>
    <mergeCell ref="AG24:AG28"/>
    <mergeCell ref="AH24:AH28"/>
    <mergeCell ref="AI24:AI28"/>
    <mergeCell ref="X25:Y28"/>
    <mergeCell ref="Z25:AA28"/>
    <mergeCell ref="AB25:AB28"/>
    <mergeCell ref="AC25:AC28"/>
    <mergeCell ref="AH29:AH33"/>
    <mergeCell ref="AI29:AI33"/>
    <mergeCell ref="X30:Y33"/>
    <mergeCell ref="Z30:AA33"/>
    <mergeCell ref="AB30:AB33"/>
    <mergeCell ref="AC30:AC33"/>
    <mergeCell ref="R29:R30"/>
    <mergeCell ref="S29:S33"/>
    <mergeCell ref="U29:U33"/>
    <mergeCell ref="V29:V33"/>
    <mergeCell ref="W29:W33"/>
    <mergeCell ref="AD29:AD33"/>
    <mergeCell ref="R31:R33"/>
    <mergeCell ref="T31:T33"/>
    <mergeCell ref="A34:A38"/>
    <mergeCell ref="B34:B38"/>
    <mergeCell ref="C34:C38"/>
    <mergeCell ref="D34:D38"/>
    <mergeCell ref="I34:I38"/>
    <mergeCell ref="J34:J38"/>
    <mergeCell ref="AE29:AE33"/>
    <mergeCell ref="AF29:AF33"/>
    <mergeCell ref="AG29:AG33"/>
    <mergeCell ref="K29:K33"/>
    <mergeCell ref="L29:L33"/>
    <mergeCell ref="M29:M33"/>
    <mergeCell ref="N29:N33"/>
    <mergeCell ref="O29:O33"/>
    <mergeCell ref="P29:P33"/>
    <mergeCell ref="A29:A33"/>
    <mergeCell ref="B29:B33"/>
    <mergeCell ref="C29:C33"/>
    <mergeCell ref="D29:D33"/>
    <mergeCell ref="I29:I33"/>
    <mergeCell ref="J29:J33"/>
    <mergeCell ref="R34:R35"/>
    <mergeCell ref="S34:S38"/>
    <mergeCell ref="U34:U38"/>
    <mergeCell ref="V34:V38"/>
    <mergeCell ref="W34:W38"/>
    <mergeCell ref="AD34:AD38"/>
    <mergeCell ref="R36:R38"/>
    <mergeCell ref="T36:T38"/>
    <mergeCell ref="K34:K38"/>
    <mergeCell ref="L34:L38"/>
    <mergeCell ref="M34:M38"/>
    <mergeCell ref="N34:N38"/>
    <mergeCell ref="O34:O38"/>
    <mergeCell ref="P34:P38"/>
    <mergeCell ref="AE34:AE38"/>
    <mergeCell ref="AF34:AF38"/>
    <mergeCell ref="AG34:AG38"/>
    <mergeCell ref="AH34:AH38"/>
    <mergeCell ref="AI34:AI38"/>
    <mergeCell ref="X35:Y38"/>
    <mergeCell ref="Z35:AA38"/>
    <mergeCell ref="AB35:AB38"/>
    <mergeCell ref="AC35:AC38"/>
    <mergeCell ref="AH39:AH43"/>
    <mergeCell ref="AI39:AI43"/>
    <mergeCell ref="X40:Y43"/>
    <mergeCell ref="Z40:AA43"/>
    <mergeCell ref="AB40:AB43"/>
    <mergeCell ref="AC40:AC43"/>
    <mergeCell ref="R39:R40"/>
    <mergeCell ref="S39:S43"/>
    <mergeCell ref="U39:U43"/>
    <mergeCell ref="V39:V43"/>
    <mergeCell ref="W39:W43"/>
    <mergeCell ref="AD39:AD43"/>
    <mergeCell ref="R41:R43"/>
    <mergeCell ref="T41:T43"/>
    <mergeCell ref="A44:A48"/>
    <mergeCell ref="B44:B48"/>
    <mergeCell ref="C44:C48"/>
    <mergeCell ref="D44:D48"/>
    <mergeCell ref="I44:I48"/>
    <mergeCell ref="J44:J48"/>
    <mergeCell ref="AE39:AE43"/>
    <mergeCell ref="AF39:AF43"/>
    <mergeCell ref="AG39:AG43"/>
    <mergeCell ref="K39:K43"/>
    <mergeCell ref="L39:L43"/>
    <mergeCell ref="M39:M43"/>
    <mergeCell ref="N39:N43"/>
    <mergeCell ref="O39:O43"/>
    <mergeCell ref="P39:P43"/>
    <mergeCell ref="A39:A43"/>
    <mergeCell ref="B39:B43"/>
    <mergeCell ref="C39:C43"/>
    <mergeCell ref="D39:D43"/>
    <mergeCell ref="I39:I43"/>
    <mergeCell ref="J39:J43"/>
    <mergeCell ref="R44:R45"/>
    <mergeCell ref="S44:S48"/>
    <mergeCell ref="U44:U48"/>
    <mergeCell ref="V44:V48"/>
    <mergeCell ref="W44:W48"/>
    <mergeCell ref="AD44:AD48"/>
    <mergeCell ref="R46:R48"/>
    <mergeCell ref="T46:T48"/>
    <mergeCell ref="K44:K48"/>
    <mergeCell ref="L44:L48"/>
    <mergeCell ref="M44:M48"/>
    <mergeCell ref="N44:N48"/>
    <mergeCell ref="O44:O48"/>
    <mergeCell ref="P44:P48"/>
    <mergeCell ref="AE44:AE48"/>
    <mergeCell ref="AF44:AF48"/>
    <mergeCell ref="AG44:AG48"/>
    <mergeCell ref="AH44:AH48"/>
    <mergeCell ref="AI44:AI48"/>
    <mergeCell ref="X45:Y48"/>
    <mergeCell ref="Z45:AA48"/>
    <mergeCell ref="AB45:AB48"/>
    <mergeCell ref="AC45:AC48"/>
    <mergeCell ref="AH49:AH53"/>
    <mergeCell ref="AI49:AI53"/>
    <mergeCell ref="X50:Y53"/>
    <mergeCell ref="Z50:AA53"/>
    <mergeCell ref="AB50:AB53"/>
    <mergeCell ref="AC50:AC53"/>
    <mergeCell ref="R49:R50"/>
    <mergeCell ref="S49:S53"/>
    <mergeCell ref="U49:U53"/>
    <mergeCell ref="V49:V53"/>
    <mergeCell ref="W49:W53"/>
    <mergeCell ref="AD49:AD53"/>
    <mergeCell ref="R51:R53"/>
    <mergeCell ref="T51:T53"/>
    <mergeCell ref="A54:A58"/>
    <mergeCell ref="B54:B58"/>
    <mergeCell ref="C54:C58"/>
    <mergeCell ref="D54:D58"/>
    <mergeCell ref="I54:I58"/>
    <mergeCell ref="J54:J58"/>
    <mergeCell ref="AE49:AE53"/>
    <mergeCell ref="AF49:AF53"/>
    <mergeCell ref="AG49:AG53"/>
    <mergeCell ref="K49:K53"/>
    <mergeCell ref="L49:L53"/>
    <mergeCell ref="M49:M53"/>
    <mergeCell ref="N49:N53"/>
    <mergeCell ref="O49:O53"/>
    <mergeCell ref="P49:P53"/>
    <mergeCell ref="A49:A53"/>
    <mergeCell ref="B49:B53"/>
    <mergeCell ref="C49:C53"/>
    <mergeCell ref="D49:D53"/>
    <mergeCell ref="I49:I53"/>
    <mergeCell ref="J49:J53"/>
    <mergeCell ref="R54:R55"/>
    <mergeCell ref="S54:S58"/>
    <mergeCell ref="U54:U58"/>
    <mergeCell ref="V54:V58"/>
    <mergeCell ref="W54:W58"/>
    <mergeCell ref="AD54:AD58"/>
    <mergeCell ref="R56:R58"/>
    <mergeCell ref="T56:T58"/>
    <mergeCell ref="K54:K58"/>
    <mergeCell ref="L54:L58"/>
    <mergeCell ref="M54:M58"/>
    <mergeCell ref="N54:N58"/>
    <mergeCell ref="O54:O58"/>
    <mergeCell ref="P54:P58"/>
    <mergeCell ref="AE54:AE58"/>
    <mergeCell ref="AF54:AF58"/>
    <mergeCell ref="AG54:AG58"/>
    <mergeCell ref="AH54:AH58"/>
    <mergeCell ref="AI54:AI58"/>
    <mergeCell ref="X55:Y58"/>
    <mergeCell ref="Z55:AA58"/>
    <mergeCell ref="AB55:AB58"/>
    <mergeCell ref="AC55:AC58"/>
    <mergeCell ref="AH59:AH63"/>
    <mergeCell ref="AI59:AI63"/>
    <mergeCell ref="X60:Y63"/>
    <mergeCell ref="Z60:AA63"/>
    <mergeCell ref="AB60:AB63"/>
    <mergeCell ref="AC60:AC63"/>
    <mergeCell ref="R59:R60"/>
    <mergeCell ref="S59:S63"/>
    <mergeCell ref="U59:U63"/>
    <mergeCell ref="V59:V63"/>
    <mergeCell ref="W59:W63"/>
    <mergeCell ref="AD59:AD63"/>
    <mergeCell ref="R61:R63"/>
    <mergeCell ref="T61:T63"/>
    <mergeCell ref="A64:A68"/>
    <mergeCell ref="B64:B68"/>
    <mergeCell ref="C64:C68"/>
    <mergeCell ref="D64:D68"/>
    <mergeCell ref="I64:I68"/>
    <mergeCell ref="J64:J68"/>
    <mergeCell ref="AE59:AE63"/>
    <mergeCell ref="AF59:AF63"/>
    <mergeCell ref="AG59:AG63"/>
    <mergeCell ref="K59:K63"/>
    <mergeCell ref="L59:L63"/>
    <mergeCell ref="M59:M63"/>
    <mergeCell ref="N59:N63"/>
    <mergeCell ref="O59:O63"/>
    <mergeCell ref="P59:P63"/>
    <mergeCell ref="A59:A63"/>
    <mergeCell ref="B59:B63"/>
    <mergeCell ref="C59:C63"/>
    <mergeCell ref="D59:D63"/>
    <mergeCell ref="I59:I63"/>
    <mergeCell ref="J59:J63"/>
    <mergeCell ref="R64:R65"/>
    <mergeCell ref="S64:S68"/>
    <mergeCell ref="U64:U68"/>
    <mergeCell ref="V64:V68"/>
    <mergeCell ref="W64:W68"/>
    <mergeCell ref="AD64:AD68"/>
    <mergeCell ref="R66:R68"/>
    <mergeCell ref="T66:T68"/>
    <mergeCell ref="K64:K68"/>
    <mergeCell ref="L64:L68"/>
    <mergeCell ref="M64:M68"/>
    <mergeCell ref="N64:N68"/>
    <mergeCell ref="O64:O68"/>
    <mergeCell ref="P64:P68"/>
    <mergeCell ref="AE64:AE68"/>
    <mergeCell ref="AF64:AF68"/>
    <mergeCell ref="AG64:AG68"/>
    <mergeCell ref="AH64:AH68"/>
    <mergeCell ref="AI64:AI68"/>
    <mergeCell ref="X65:Y68"/>
    <mergeCell ref="Z65:AA68"/>
    <mergeCell ref="AB65:AB68"/>
    <mergeCell ref="AC65:AC68"/>
    <mergeCell ref="AH69:AH73"/>
    <mergeCell ref="AI69:AI73"/>
    <mergeCell ref="X70:Y73"/>
    <mergeCell ref="Z70:AA73"/>
    <mergeCell ref="AB70:AB73"/>
    <mergeCell ref="AC70:AC73"/>
    <mergeCell ref="R69:R70"/>
    <mergeCell ref="S69:S73"/>
    <mergeCell ref="U69:U73"/>
    <mergeCell ref="V69:V73"/>
    <mergeCell ref="W69:W73"/>
    <mergeCell ref="AD69:AD73"/>
    <mergeCell ref="R71:R73"/>
    <mergeCell ref="T71:T73"/>
    <mergeCell ref="A74:A78"/>
    <mergeCell ref="B74:B78"/>
    <mergeCell ref="C74:C78"/>
    <mergeCell ref="D74:D78"/>
    <mergeCell ref="I74:I78"/>
    <mergeCell ref="J74:J78"/>
    <mergeCell ref="AE69:AE73"/>
    <mergeCell ref="AF69:AF73"/>
    <mergeCell ref="AG69:AG73"/>
    <mergeCell ref="K69:K73"/>
    <mergeCell ref="L69:L73"/>
    <mergeCell ref="M69:M73"/>
    <mergeCell ref="N69:N73"/>
    <mergeCell ref="O69:O73"/>
    <mergeCell ref="P69:P73"/>
    <mergeCell ref="A69:A73"/>
    <mergeCell ref="B69:B73"/>
    <mergeCell ref="C69:C73"/>
    <mergeCell ref="D69:D73"/>
    <mergeCell ref="I69:I73"/>
    <mergeCell ref="J69:J73"/>
    <mergeCell ref="R74:R75"/>
    <mergeCell ref="S74:S78"/>
    <mergeCell ref="U74:U78"/>
    <mergeCell ref="V74:V78"/>
    <mergeCell ref="W74:W78"/>
    <mergeCell ref="AD74:AD78"/>
    <mergeCell ref="R76:R78"/>
    <mergeCell ref="T76:T78"/>
    <mergeCell ref="K74:K78"/>
    <mergeCell ref="L74:L78"/>
    <mergeCell ref="M74:M78"/>
    <mergeCell ref="N74:N78"/>
    <mergeCell ref="O74:O78"/>
    <mergeCell ref="P74:P78"/>
    <mergeCell ref="AE74:AE78"/>
    <mergeCell ref="AF74:AF78"/>
    <mergeCell ref="AG74:AG78"/>
    <mergeCell ref="AH74:AH78"/>
    <mergeCell ref="AI74:AI78"/>
    <mergeCell ref="X75:Y78"/>
    <mergeCell ref="Z75:AA78"/>
    <mergeCell ref="AB75:AB78"/>
    <mergeCell ref="AC75:AC78"/>
    <mergeCell ref="AH79:AH83"/>
    <mergeCell ref="AI79:AI83"/>
    <mergeCell ref="X80:Y83"/>
    <mergeCell ref="Z80:AA83"/>
    <mergeCell ref="AB80:AB83"/>
    <mergeCell ref="AC80:AC83"/>
    <mergeCell ref="R79:R80"/>
    <mergeCell ref="S79:S83"/>
    <mergeCell ref="U79:U83"/>
    <mergeCell ref="V79:V83"/>
    <mergeCell ref="W79:W83"/>
    <mergeCell ref="AD79:AD83"/>
    <mergeCell ref="R81:R83"/>
    <mergeCell ref="T81:T83"/>
    <mergeCell ref="A84:A88"/>
    <mergeCell ref="B84:B88"/>
    <mergeCell ref="C84:C88"/>
    <mergeCell ref="D84:D88"/>
    <mergeCell ref="I84:I88"/>
    <mergeCell ref="J84:J88"/>
    <mergeCell ref="AE79:AE83"/>
    <mergeCell ref="AF79:AF83"/>
    <mergeCell ref="AG79:AG83"/>
    <mergeCell ref="K79:K83"/>
    <mergeCell ref="L79:L83"/>
    <mergeCell ref="M79:M83"/>
    <mergeCell ref="N79:N83"/>
    <mergeCell ref="O79:O83"/>
    <mergeCell ref="P79:P83"/>
    <mergeCell ref="A79:A83"/>
    <mergeCell ref="B79:B83"/>
    <mergeCell ref="C79:C83"/>
    <mergeCell ref="D79:D83"/>
    <mergeCell ref="I79:I83"/>
    <mergeCell ref="J79:J83"/>
    <mergeCell ref="R84:R85"/>
    <mergeCell ref="S84:S88"/>
    <mergeCell ref="U84:U88"/>
    <mergeCell ref="V84:V88"/>
    <mergeCell ref="W84:W88"/>
    <mergeCell ref="AD84:AD88"/>
    <mergeCell ref="R86:R88"/>
    <mergeCell ref="T86:T88"/>
    <mergeCell ref="K84:K88"/>
    <mergeCell ref="L84:L88"/>
    <mergeCell ref="M84:M88"/>
    <mergeCell ref="N84:N88"/>
    <mergeCell ref="O84:O88"/>
    <mergeCell ref="P84:P88"/>
    <mergeCell ref="AE84:AE88"/>
    <mergeCell ref="AF84:AF88"/>
    <mergeCell ref="AG84:AG88"/>
    <mergeCell ref="AH84:AH88"/>
    <mergeCell ref="AI84:AI88"/>
    <mergeCell ref="X85:Y88"/>
    <mergeCell ref="Z85:AA88"/>
    <mergeCell ref="AB85:AB88"/>
    <mergeCell ref="AC85:AC88"/>
    <mergeCell ref="AH89:AH93"/>
    <mergeCell ref="AI89:AI93"/>
    <mergeCell ref="X90:Y93"/>
    <mergeCell ref="Z90:AA93"/>
    <mergeCell ref="AB90:AB93"/>
    <mergeCell ref="AC90:AC93"/>
    <mergeCell ref="R89:R90"/>
    <mergeCell ref="S89:S93"/>
    <mergeCell ref="U89:U93"/>
    <mergeCell ref="V89:V93"/>
    <mergeCell ref="W89:W93"/>
    <mergeCell ref="AD89:AD93"/>
    <mergeCell ref="R91:R93"/>
    <mergeCell ref="T91:T93"/>
    <mergeCell ref="A94:A98"/>
    <mergeCell ref="B94:B98"/>
    <mergeCell ref="C94:C98"/>
    <mergeCell ref="D94:D98"/>
    <mergeCell ref="I94:I98"/>
    <mergeCell ref="J94:J98"/>
    <mergeCell ref="AE89:AE93"/>
    <mergeCell ref="AF89:AF93"/>
    <mergeCell ref="AG89:AG93"/>
    <mergeCell ref="K89:K93"/>
    <mergeCell ref="L89:L93"/>
    <mergeCell ref="M89:M93"/>
    <mergeCell ref="N89:N93"/>
    <mergeCell ref="O89:O93"/>
    <mergeCell ref="P89:P93"/>
    <mergeCell ref="A89:A93"/>
    <mergeCell ref="B89:B93"/>
    <mergeCell ref="C89:C93"/>
    <mergeCell ref="D89:D93"/>
    <mergeCell ref="I89:I93"/>
    <mergeCell ref="J89:J93"/>
    <mergeCell ref="R94:R95"/>
    <mergeCell ref="S94:S98"/>
    <mergeCell ref="U94:U98"/>
    <mergeCell ref="V94:V98"/>
    <mergeCell ref="W94:W98"/>
    <mergeCell ref="AD94:AD98"/>
    <mergeCell ref="R96:R98"/>
    <mergeCell ref="T96:T98"/>
    <mergeCell ref="K94:K98"/>
    <mergeCell ref="L94:L98"/>
    <mergeCell ref="M94:M98"/>
    <mergeCell ref="N94:N98"/>
    <mergeCell ref="O94:O98"/>
    <mergeCell ref="P94:P98"/>
    <mergeCell ref="AE94:AE98"/>
    <mergeCell ref="AF94:AF98"/>
    <mergeCell ref="AG94:AG98"/>
    <mergeCell ref="AH94:AH98"/>
    <mergeCell ref="AI94:AI98"/>
    <mergeCell ref="X95:Y98"/>
    <mergeCell ref="Z95:AA98"/>
    <mergeCell ref="AB95:AB98"/>
    <mergeCell ref="AC95:AC98"/>
    <mergeCell ref="AH99:AH103"/>
    <mergeCell ref="AI99:AI103"/>
    <mergeCell ref="X100:Y103"/>
    <mergeCell ref="Z100:AA103"/>
    <mergeCell ref="AB100:AB103"/>
    <mergeCell ref="AC100:AC103"/>
    <mergeCell ref="R99:R100"/>
    <mergeCell ref="S99:S103"/>
    <mergeCell ref="U99:U103"/>
    <mergeCell ref="V99:V103"/>
    <mergeCell ref="W99:W103"/>
    <mergeCell ref="AD99:AD103"/>
    <mergeCell ref="R101:R103"/>
    <mergeCell ref="T101:T103"/>
    <mergeCell ref="A104:A108"/>
    <mergeCell ref="B104:B108"/>
    <mergeCell ref="C104:C108"/>
    <mergeCell ref="D104:D108"/>
    <mergeCell ref="I104:I108"/>
    <mergeCell ref="J104:J108"/>
    <mergeCell ref="AE99:AE103"/>
    <mergeCell ref="AF99:AF103"/>
    <mergeCell ref="AG99:AG103"/>
    <mergeCell ref="K99:K103"/>
    <mergeCell ref="L99:L103"/>
    <mergeCell ref="M99:M103"/>
    <mergeCell ref="N99:N103"/>
    <mergeCell ref="O99:O103"/>
    <mergeCell ref="P99:P103"/>
    <mergeCell ref="A99:A103"/>
    <mergeCell ref="B99:B103"/>
    <mergeCell ref="C99:C103"/>
    <mergeCell ref="D99:D103"/>
    <mergeCell ref="I99:I103"/>
    <mergeCell ref="J99:J103"/>
    <mergeCell ref="R104:R105"/>
    <mergeCell ref="S104:S108"/>
    <mergeCell ref="U104:U108"/>
    <mergeCell ref="V104:V108"/>
    <mergeCell ref="W104:W108"/>
    <mergeCell ref="AD104:AD108"/>
    <mergeCell ref="R106:R108"/>
    <mergeCell ref="T106:T108"/>
    <mergeCell ref="K104:K108"/>
    <mergeCell ref="L104:L108"/>
    <mergeCell ref="M104:M108"/>
    <mergeCell ref="N104:N108"/>
    <mergeCell ref="O104:O108"/>
    <mergeCell ref="P104:P108"/>
    <mergeCell ref="AE104:AE108"/>
    <mergeCell ref="AF104:AF108"/>
    <mergeCell ref="AG104:AG108"/>
    <mergeCell ref="AH104:AH108"/>
    <mergeCell ref="AI104:AI108"/>
    <mergeCell ref="X105:Y108"/>
    <mergeCell ref="Z105:AA108"/>
    <mergeCell ref="AB105:AB108"/>
    <mergeCell ref="AC105:AC108"/>
  </mergeCells>
  <conditionalFormatting sqref="R9:R10">
    <cfRule type="cellIs" dxfId="25" priority="25" operator="equal">
      <formula>"Прекорачење времена"</formula>
    </cfRule>
    <cfRule type="cellIs" dxfId="24" priority="26" operator="equal">
      <formula>"УСПЕШНО"</formula>
    </cfRule>
  </conditionalFormatting>
  <conditionalFormatting sqref="R14:R15">
    <cfRule type="cellIs" dxfId="23" priority="23" operator="equal">
      <formula>"Прекорачење времена"</formula>
    </cfRule>
    <cfRule type="cellIs" dxfId="22" priority="24" operator="equal">
      <formula>"УСПЕШНО"</formula>
    </cfRule>
  </conditionalFormatting>
  <conditionalFormatting sqref="R19:R20">
    <cfRule type="cellIs" dxfId="21" priority="21" operator="equal">
      <formula>"Прекорачење времена"</formula>
    </cfRule>
    <cfRule type="cellIs" dxfId="20" priority="22" operator="equal">
      <formula>"УСПЕШНО"</formula>
    </cfRule>
  </conditionalFormatting>
  <conditionalFormatting sqref="R24:R25">
    <cfRule type="cellIs" dxfId="19" priority="19" operator="equal">
      <formula>"Прекорачење времена"</formula>
    </cfRule>
    <cfRule type="cellIs" dxfId="18" priority="20" operator="equal">
      <formula>"УСПЕШНО"</formula>
    </cfRule>
  </conditionalFormatting>
  <conditionalFormatting sqref="R29:R30">
    <cfRule type="cellIs" dxfId="17" priority="17" operator="equal">
      <formula>"Прекорачење времена"</formula>
    </cfRule>
    <cfRule type="cellIs" dxfId="16" priority="18" operator="equal">
      <formula>"УСПЕШНО"</formula>
    </cfRule>
  </conditionalFormatting>
  <conditionalFormatting sqref="R34:R35">
    <cfRule type="cellIs" dxfId="15" priority="15" operator="equal">
      <formula>"Прекорачење времена"</formula>
    </cfRule>
    <cfRule type="cellIs" dxfId="14" priority="16" operator="equal">
      <formula>"УСПЕШНО"</formula>
    </cfRule>
  </conditionalFormatting>
  <conditionalFormatting sqref="R39:R40">
    <cfRule type="cellIs" dxfId="13" priority="13" operator="equal">
      <formula>"Прекорачење времена"</formula>
    </cfRule>
    <cfRule type="cellIs" dxfId="12" priority="14" operator="equal">
      <formula>"УСПЕШНО"</formula>
    </cfRule>
  </conditionalFormatting>
  <conditionalFormatting sqref="R44:R45">
    <cfRule type="cellIs" dxfId="11" priority="11" operator="equal">
      <formula>"Прекорачење времена"</formula>
    </cfRule>
    <cfRule type="cellIs" dxfId="10" priority="12" operator="equal">
      <formula>"УСПЕШНО"</formula>
    </cfRule>
  </conditionalFormatting>
  <conditionalFormatting sqref="R49:R50 R54:R55 R59:R60 R64:R65 R69:R70 R74:R75 R79:R80 R84:R85 R89:R90 R94:R95 R99:R100 R104:R105">
    <cfRule type="cellIs" dxfId="9" priority="9" operator="equal">
      <formula>"Прекорачење времена"</formula>
    </cfRule>
    <cfRule type="cellIs" dxfId="8" priority="10" operator="equal">
      <formula>"УСПЕШНО"</formula>
    </cfRule>
  </conditionalFormatting>
  <conditionalFormatting sqref="T9">
    <cfRule type="cellIs" dxfId="7" priority="7" operator="equal">
      <formula>"УСПЕШНО"</formula>
    </cfRule>
    <cfRule type="cellIs" dxfId="6" priority="8" operator="equal">
      <formula>"Недостају све КТ"</formula>
    </cfRule>
  </conditionalFormatting>
  <conditionalFormatting sqref="T14 T19 T24">
    <cfRule type="cellIs" dxfId="5" priority="5" operator="equal">
      <formula>"УСПЕШНО"</formula>
    </cfRule>
    <cfRule type="cellIs" dxfId="4" priority="6" operator="equal">
      <formula>"Недостају све КТ"</formula>
    </cfRule>
  </conditionalFormatting>
  <conditionalFormatting sqref="T29 T34 T39">
    <cfRule type="cellIs" dxfId="3" priority="3" operator="equal">
      <formula>"УСПЕШНО"</formula>
    </cfRule>
    <cfRule type="cellIs" dxfId="2" priority="4" operator="equal">
      <formula>"Недостају све КТ"</formula>
    </cfRule>
  </conditionalFormatting>
  <conditionalFormatting sqref="T44 T49 T54 T59 T64 T69 T74 T79 T84 T89 T94 T99 T104">
    <cfRule type="cellIs" dxfId="1" priority="1" operator="equal">
      <formula>"УСПЕШНО"</formula>
    </cfRule>
    <cfRule type="cellIs" dxfId="0" priority="2" operator="equal">
      <formula>"Недостају све КТ"</formula>
    </cfRule>
  </conditionalFormatting>
  <dataValidations count="2">
    <dataValidation type="list" allowBlank="1" showInputMessage="1" showErrorMessage="1" sqref="F9:F108" xr:uid="{032F3B7D-3B49-40A1-BFDB-58CCC254223D}">
      <formula1>$AJ$9:$AJ$10</formula1>
    </dataValidation>
    <dataValidation type="list" allowBlank="1" showInputMessage="1" showErrorMessage="1" sqref="AD9:AD108" xr:uid="{C1F04844-8D01-4F5F-9631-08CBFDF43F43}">
      <formula1>"DISQ"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2" manualBreakCount="2">
    <brk id="23" max="32" man="1"/>
    <brk id="31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7CF935-DF9E-4808-995E-FEB340B2A697}">
          <x14:formula1>
            <xm:f>Клубови!$A$2:$A$60</xm:f>
          </x14:formula1>
          <xm:sqref>C9:C108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Клубови</vt:lpstr>
      <vt:lpstr>Пионири</vt:lpstr>
      <vt:lpstr>Јуниори</vt:lpstr>
      <vt:lpstr>Сениори</vt:lpstr>
      <vt:lpstr>Ветерани</vt:lpstr>
      <vt:lpstr>Рекреативна</vt:lpstr>
      <vt:lpstr>Школско ПОТ</vt:lpstr>
      <vt:lpstr>Ветерани!Print_Area</vt:lpstr>
      <vt:lpstr>Пионири!Print_Area</vt:lpstr>
      <vt:lpstr>Рекреативна!Print_Area</vt:lpstr>
      <vt:lpstr>'Школско ПОТ'!Print_Area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E K A</dc:creator>
  <cp:lastModifiedBy>Dragan Pavlovic</cp:lastModifiedBy>
  <cp:lastPrinted>2026-06-14T13:38:37Z</cp:lastPrinted>
  <dcterms:created xsi:type="dcterms:W3CDTF">2023-05-30T18:40:01Z</dcterms:created>
  <dcterms:modified xsi:type="dcterms:W3CDTF">2026-06-16T15:15:01Z</dcterms:modified>
  <cp:contentStatus>Final</cp:contentStatus>
</cp:coreProperties>
</file>