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Gaga\CELIK\KPO\2026 trke\"/>
    </mc:Choice>
  </mc:AlternateContent>
  <xr:revisionPtr revIDLastSave="0" documentId="13_ncr:1_{1F963F90-C500-417A-90B5-4E17FAA2873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Клубови" sheetId="2" r:id="rId1"/>
    <sheet name="Пионири" sheetId="5" r:id="rId2"/>
    <sheet name="Јуниори" sheetId="19" r:id="rId3"/>
    <sheet name="Сениори" sheetId="21" r:id="rId4"/>
    <sheet name="Ветерани" sheetId="20" r:id="rId5"/>
    <sheet name="Рекреативна" sheetId="16" r:id="rId6"/>
  </sheets>
  <definedNames>
    <definedName name="_xlnm.Print_Area" localSheetId="1">Пионири!$A$1:$AG$35</definedName>
    <definedName name="_xlnm.Print_Area" localSheetId="5">Рекреативна!$A$1:$AE$13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6" l="1"/>
  <c r="F2" i="21"/>
  <c r="U68" i="20"/>
  <c r="H68" i="20"/>
  <c r="AD67" i="20"/>
  <c r="AJ66" i="20" s="1"/>
  <c r="AC67" i="20"/>
  <c r="AI66" i="20" s="1"/>
  <c r="AA67" i="20"/>
  <c r="AH66" i="20" s="1"/>
  <c r="Y67" i="20"/>
  <c r="AG66" i="20" s="1"/>
  <c r="H67" i="20"/>
  <c r="X66" i="20"/>
  <c r="W66" i="20"/>
  <c r="V66" i="20"/>
  <c r="U66" i="20"/>
  <c r="T66" i="20"/>
  <c r="R66" i="20"/>
  <c r="Q66" i="20"/>
  <c r="H66" i="20"/>
  <c r="B66" i="20"/>
  <c r="C66" i="20" s="1"/>
  <c r="U65" i="20"/>
  <c r="H65" i="20"/>
  <c r="AD64" i="20"/>
  <c r="AJ63" i="20" s="1"/>
  <c r="AC64" i="20"/>
  <c r="AI63" i="20" s="1"/>
  <c r="AA64" i="20"/>
  <c r="AH63" i="20" s="1"/>
  <c r="Y64" i="20"/>
  <c r="AG63" i="20" s="1"/>
  <c r="H64" i="20"/>
  <c r="X63" i="20"/>
  <c r="W63" i="20"/>
  <c r="V63" i="20"/>
  <c r="U63" i="20"/>
  <c r="T63" i="20"/>
  <c r="R63" i="20"/>
  <c r="Q63" i="20"/>
  <c r="H63" i="20"/>
  <c r="B63" i="20"/>
  <c r="C63" i="20" s="1"/>
  <c r="U62" i="20"/>
  <c r="H62" i="20"/>
  <c r="AD61" i="20"/>
  <c r="AJ60" i="20" s="1"/>
  <c r="AC61" i="20"/>
  <c r="AI60" i="20" s="1"/>
  <c r="AA61" i="20"/>
  <c r="AH60" i="20" s="1"/>
  <c r="Y61" i="20"/>
  <c r="AG60" i="20" s="1"/>
  <c r="H61" i="20"/>
  <c r="X60" i="20"/>
  <c r="W60" i="20"/>
  <c r="V60" i="20"/>
  <c r="U60" i="20"/>
  <c r="T60" i="20"/>
  <c r="R60" i="20"/>
  <c r="Q60" i="20"/>
  <c r="H60" i="20"/>
  <c r="B60" i="20"/>
  <c r="C60" i="20" s="1"/>
  <c r="U59" i="20"/>
  <c r="U57" i="20" s="1"/>
  <c r="H59" i="20"/>
  <c r="AD58" i="20"/>
  <c r="AJ57" i="20" s="1"/>
  <c r="AC58" i="20"/>
  <c r="AI57" i="20" s="1"/>
  <c r="AA58" i="20"/>
  <c r="AH57" i="20" s="1"/>
  <c r="Y58" i="20"/>
  <c r="AG57" i="20" s="1"/>
  <c r="H58" i="20"/>
  <c r="X57" i="20"/>
  <c r="W57" i="20"/>
  <c r="V57" i="20"/>
  <c r="T57" i="20"/>
  <c r="R57" i="20"/>
  <c r="Q57" i="20"/>
  <c r="H57" i="20"/>
  <c r="B57" i="20"/>
  <c r="C57" i="20" s="1"/>
  <c r="U56" i="20"/>
  <c r="U54" i="20" s="1"/>
  <c r="H56" i="20"/>
  <c r="AD55" i="20"/>
  <c r="AJ54" i="20" s="1"/>
  <c r="AC55" i="20"/>
  <c r="AI54" i="20" s="1"/>
  <c r="AA55" i="20"/>
  <c r="AH54" i="20" s="1"/>
  <c r="Y55" i="20"/>
  <c r="AG54" i="20" s="1"/>
  <c r="H55" i="20"/>
  <c r="X54" i="20"/>
  <c r="W54" i="20"/>
  <c r="V54" i="20"/>
  <c r="T54" i="20"/>
  <c r="R54" i="20"/>
  <c r="Q54" i="20"/>
  <c r="H54" i="20"/>
  <c r="B54" i="20"/>
  <c r="C54" i="20" s="1"/>
  <c r="U53" i="20"/>
  <c r="U51" i="20" s="1"/>
  <c r="H53" i="20"/>
  <c r="AD52" i="20"/>
  <c r="AJ51" i="20" s="1"/>
  <c r="AC52" i="20"/>
  <c r="AI51" i="20" s="1"/>
  <c r="AA52" i="20"/>
  <c r="AH51" i="20" s="1"/>
  <c r="Y52" i="20"/>
  <c r="AG51" i="20" s="1"/>
  <c r="H52" i="20"/>
  <c r="X51" i="20"/>
  <c r="W51" i="20"/>
  <c r="V51" i="20"/>
  <c r="T51" i="20"/>
  <c r="R51" i="20"/>
  <c r="Q51" i="20"/>
  <c r="S53" i="20" s="1"/>
  <c r="S51" i="20" s="1"/>
  <c r="H51" i="20"/>
  <c r="B51" i="20"/>
  <c r="C51" i="20" s="1"/>
  <c r="U50" i="20"/>
  <c r="U48" i="20" s="1"/>
  <c r="H50" i="20"/>
  <c r="AD49" i="20"/>
  <c r="AJ48" i="20" s="1"/>
  <c r="AC49" i="20"/>
  <c r="AI48" i="20" s="1"/>
  <c r="AA49" i="20"/>
  <c r="AH48" i="20" s="1"/>
  <c r="Y49" i="20"/>
  <c r="AG48" i="20" s="1"/>
  <c r="H49" i="20"/>
  <c r="X48" i="20"/>
  <c r="W48" i="20"/>
  <c r="V48" i="20"/>
  <c r="T48" i="20"/>
  <c r="R48" i="20"/>
  <c r="Q48" i="20"/>
  <c r="S50" i="20" s="1"/>
  <c r="S48" i="20" s="1"/>
  <c r="H48" i="20"/>
  <c r="B48" i="20"/>
  <c r="C48" i="20" s="1"/>
  <c r="U47" i="20"/>
  <c r="H47" i="20"/>
  <c r="AD46" i="20"/>
  <c r="AJ45" i="20" s="1"/>
  <c r="AC46" i="20"/>
  <c r="AI45" i="20" s="1"/>
  <c r="AA46" i="20"/>
  <c r="AH45" i="20" s="1"/>
  <c r="Y46" i="20"/>
  <c r="AG45" i="20" s="1"/>
  <c r="H46" i="20"/>
  <c r="X45" i="20"/>
  <c r="W45" i="20"/>
  <c r="V45" i="20"/>
  <c r="U45" i="20"/>
  <c r="T45" i="20"/>
  <c r="R45" i="20"/>
  <c r="Q45" i="20"/>
  <c r="S47" i="20" s="1"/>
  <c r="S45" i="20" s="1"/>
  <c r="H45" i="20"/>
  <c r="B45" i="20"/>
  <c r="C45" i="20" s="1"/>
  <c r="U44" i="20"/>
  <c r="H44" i="20"/>
  <c r="AD43" i="20"/>
  <c r="AJ42" i="20" s="1"/>
  <c r="AC43" i="20"/>
  <c r="AI42" i="20" s="1"/>
  <c r="AA43" i="20"/>
  <c r="AH42" i="20" s="1"/>
  <c r="Y43" i="20"/>
  <c r="AG42" i="20" s="1"/>
  <c r="H43" i="20"/>
  <c r="X42" i="20"/>
  <c r="W42" i="20"/>
  <c r="V42" i="20"/>
  <c r="U42" i="20"/>
  <c r="T42" i="20"/>
  <c r="R42" i="20"/>
  <c r="Q42" i="20"/>
  <c r="S44" i="20" s="1"/>
  <c r="S42" i="20" s="1"/>
  <c r="H42" i="20"/>
  <c r="B42" i="20"/>
  <c r="C42" i="20" s="1"/>
  <c r="U41" i="20"/>
  <c r="U39" i="20" s="1"/>
  <c r="H41" i="20"/>
  <c r="AD40" i="20"/>
  <c r="AJ39" i="20" s="1"/>
  <c r="AC40" i="20"/>
  <c r="AI39" i="20" s="1"/>
  <c r="AA40" i="20"/>
  <c r="AH39" i="20" s="1"/>
  <c r="Y40" i="20"/>
  <c r="AG39" i="20" s="1"/>
  <c r="H40" i="20"/>
  <c r="X39" i="20"/>
  <c r="W39" i="20"/>
  <c r="V39" i="20"/>
  <c r="T39" i="20"/>
  <c r="R39" i="20"/>
  <c r="Q39" i="20"/>
  <c r="H39" i="20"/>
  <c r="B39" i="20"/>
  <c r="C39" i="20" s="1"/>
  <c r="U38" i="20"/>
  <c r="U36" i="20" s="1"/>
  <c r="H38" i="20"/>
  <c r="AD37" i="20"/>
  <c r="AJ36" i="20" s="1"/>
  <c r="AC37" i="20"/>
  <c r="AI36" i="20" s="1"/>
  <c r="AA37" i="20"/>
  <c r="AH36" i="20" s="1"/>
  <c r="Y37" i="20"/>
  <c r="AG36" i="20" s="1"/>
  <c r="X36" i="20" s="1"/>
  <c r="H37" i="20"/>
  <c r="R36" i="20"/>
  <c r="Q36" i="20"/>
  <c r="H36" i="20"/>
  <c r="W36" i="20" s="1"/>
  <c r="U35" i="20"/>
  <c r="U33" i="20" s="1"/>
  <c r="H35" i="20"/>
  <c r="W33" i="20" s="1"/>
  <c r="AD34" i="20"/>
  <c r="AJ33" i="20" s="1"/>
  <c r="AC34" i="20"/>
  <c r="AI33" i="20" s="1"/>
  <c r="AA34" i="20"/>
  <c r="AH33" i="20" s="1"/>
  <c r="Y34" i="20"/>
  <c r="AG33" i="20" s="1"/>
  <c r="X33" i="20" s="1"/>
  <c r="H34" i="20"/>
  <c r="R33" i="20"/>
  <c r="Q33" i="20"/>
  <c r="H33" i="20"/>
  <c r="U32" i="20"/>
  <c r="U30" i="20" s="1"/>
  <c r="H32" i="20"/>
  <c r="AD31" i="20"/>
  <c r="AJ30" i="20" s="1"/>
  <c r="AC31" i="20"/>
  <c r="AI30" i="20" s="1"/>
  <c r="AA31" i="20"/>
  <c r="AH30" i="20" s="1"/>
  <c r="Y31" i="20"/>
  <c r="H31" i="20"/>
  <c r="AG30" i="20"/>
  <c r="X30" i="20"/>
  <c r="W30" i="20"/>
  <c r="T30" i="20"/>
  <c r="V30" i="20" s="1"/>
  <c r="R30" i="20"/>
  <c r="Q30" i="20"/>
  <c r="H30" i="20"/>
  <c r="U29" i="20"/>
  <c r="U27" i="20" s="1"/>
  <c r="H29" i="20"/>
  <c r="AD28" i="20"/>
  <c r="AJ27" i="20" s="1"/>
  <c r="AC28" i="20"/>
  <c r="AI27" i="20" s="1"/>
  <c r="AA28" i="20"/>
  <c r="AH27" i="20" s="1"/>
  <c r="Y28" i="20"/>
  <c r="AG27" i="20" s="1"/>
  <c r="X27" i="20" s="1"/>
  <c r="H28" i="20"/>
  <c r="W27" i="20" s="1"/>
  <c r="R27" i="20"/>
  <c r="Q27" i="20"/>
  <c r="H27" i="20"/>
  <c r="U26" i="20"/>
  <c r="U24" i="20" s="1"/>
  <c r="H26" i="20"/>
  <c r="AD25" i="20"/>
  <c r="AJ24" i="20" s="1"/>
  <c r="AC25" i="20"/>
  <c r="AI24" i="20" s="1"/>
  <c r="AA25" i="20"/>
  <c r="AH24" i="20" s="1"/>
  <c r="Y25" i="20"/>
  <c r="AG24" i="20" s="1"/>
  <c r="X24" i="20" s="1"/>
  <c r="H25" i="20"/>
  <c r="R24" i="20"/>
  <c r="Q24" i="20"/>
  <c r="H24" i="20"/>
  <c r="W24" i="20" s="1"/>
  <c r="U23" i="20"/>
  <c r="H23" i="20"/>
  <c r="AD22" i="20"/>
  <c r="AJ21" i="20" s="1"/>
  <c r="AC22" i="20"/>
  <c r="AI21" i="20" s="1"/>
  <c r="AA22" i="20"/>
  <c r="AH21" i="20" s="1"/>
  <c r="Y22" i="20"/>
  <c r="AG21" i="20" s="1"/>
  <c r="X21" i="20" s="1"/>
  <c r="H22" i="20"/>
  <c r="U21" i="20"/>
  <c r="R21" i="20"/>
  <c r="Q21" i="20"/>
  <c r="S23" i="20" s="1"/>
  <c r="S21" i="20" s="1"/>
  <c r="H21" i="20"/>
  <c r="W21" i="20" s="1"/>
  <c r="U20" i="20"/>
  <c r="H20" i="20"/>
  <c r="AD19" i="20"/>
  <c r="AJ18" i="20" s="1"/>
  <c r="AC19" i="20"/>
  <c r="AI18" i="20" s="1"/>
  <c r="AA19" i="20"/>
  <c r="AH18" i="20" s="1"/>
  <c r="Y19" i="20"/>
  <c r="AG18" i="20" s="1"/>
  <c r="X18" i="20" s="1"/>
  <c r="H19" i="20"/>
  <c r="U18" i="20"/>
  <c r="R18" i="20"/>
  <c r="Q18" i="20"/>
  <c r="H18" i="20"/>
  <c r="W18" i="20" s="1"/>
  <c r="U17" i="20"/>
  <c r="U15" i="20" s="1"/>
  <c r="H17" i="20"/>
  <c r="AD16" i="20"/>
  <c r="AJ15" i="20" s="1"/>
  <c r="AC16" i="20"/>
  <c r="AI15" i="20" s="1"/>
  <c r="AA16" i="20"/>
  <c r="AH15" i="20" s="1"/>
  <c r="Y16" i="20"/>
  <c r="AG15" i="20" s="1"/>
  <c r="H16" i="20"/>
  <c r="R15" i="20"/>
  <c r="Q15" i="20"/>
  <c r="H15" i="20"/>
  <c r="W15" i="20" s="1"/>
  <c r="U14" i="20"/>
  <c r="U12" i="20" s="1"/>
  <c r="H14" i="20"/>
  <c r="AD13" i="20"/>
  <c r="AJ12" i="20" s="1"/>
  <c r="AC13" i="20"/>
  <c r="AI12" i="20" s="1"/>
  <c r="AA13" i="20"/>
  <c r="AH12" i="20" s="1"/>
  <c r="Y13" i="20"/>
  <c r="AG12" i="20" s="1"/>
  <c r="H13" i="20"/>
  <c r="R12" i="20"/>
  <c r="Q12" i="20"/>
  <c r="H12" i="20"/>
  <c r="U11" i="20"/>
  <c r="U9" i="20" s="1"/>
  <c r="H11" i="20"/>
  <c r="AD10" i="20"/>
  <c r="AJ9" i="20" s="1"/>
  <c r="AC10" i="20"/>
  <c r="AI9" i="20" s="1"/>
  <c r="AA10" i="20"/>
  <c r="AH9" i="20" s="1"/>
  <c r="Y10" i="20"/>
  <c r="AG9" i="20" s="1"/>
  <c r="H10" i="20"/>
  <c r="R9" i="20"/>
  <c r="Q9" i="20"/>
  <c r="H9" i="20"/>
  <c r="U5" i="20"/>
  <c r="V3" i="20"/>
  <c r="B3" i="20"/>
  <c r="F2" i="20"/>
  <c r="A1" i="20"/>
  <c r="U68" i="21"/>
  <c r="U66" i="21" s="1"/>
  <c r="H68" i="21"/>
  <c r="AD67" i="21"/>
  <c r="AJ66" i="21" s="1"/>
  <c r="AC67" i="21"/>
  <c r="AI66" i="21" s="1"/>
  <c r="AA67" i="21"/>
  <c r="AH66" i="21" s="1"/>
  <c r="Y67" i="21"/>
  <c r="AG66" i="21" s="1"/>
  <c r="H67" i="21"/>
  <c r="X66" i="21"/>
  <c r="W66" i="21"/>
  <c r="V66" i="21"/>
  <c r="T66" i="21"/>
  <c r="R66" i="21"/>
  <c r="Q66" i="21"/>
  <c r="S68" i="21" s="1"/>
  <c r="S66" i="21" s="1"/>
  <c r="H66" i="21"/>
  <c r="B66" i="21"/>
  <c r="C66" i="21" s="1"/>
  <c r="U65" i="21"/>
  <c r="U63" i="21" s="1"/>
  <c r="H65" i="21"/>
  <c r="AD64" i="21"/>
  <c r="AJ63" i="21" s="1"/>
  <c r="AC64" i="21"/>
  <c r="AI63" i="21" s="1"/>
  <c r="AA64" i="21"/>
  <c r="AH63" i="21" s="1"/>
  <c r="Y64" i="21"/>
  <c r="H64" i="21"/>
  <c r="AG63" i="21"/>
  <c r="X63" i="21"/>
  <c r="W63" i="21"/>
  <c r="V63" i="21"/>
  <c r="T63" i="21"/>
  <c r="R63" i="21"/>
  <c r="Q63" i="21"/>
  <c r="H63" i="21"/>
  <c r="B63" i="21"/>
  <c r="C63" i="21" s="1"/>
  <c r="U62" i="21"/>
  <c r="U60" i="21" s="1"/>
  <c r="H62" i="21"/>
  <c r="AD61" i="21"/>
  <c r="AJ60" i="21" s="1"/>
  <c r="AC61" i="21"/>
  <c r="AI60" i="21" s="1"/>
  <c r="AA61" i="21"/>
  <c r="AH60" i="21" s="1"/>
  <c r="Y61" i="21"/>
  <c r="H61" i="21"/>
  <c r="AG60" i="21"/>
  <c r="X60" i="21"/>
  <c r="W60" i="21"/>
  <c r="V60" i="21"/>
  <c r="T60" i="21"/>
  <c r="R60" i="21"/>
  <c r="Q60" i="21"/>
  <c r="S62" i="21" s="1"/>
  <c r="S60" i="21" s="1"/>
  <c r="H60" i="21"/>
  <c r="B60" i="21"/>
  <c r="C60" i="21" s="1"/>
  <c r="U59" i="21"/>
  <c r="U57" i="21" s="1"/>
  <c r="H59" i="21"/>
  <c r="AD58" i="21"/>
  <c r="AJ57" i="21" s="1"/>
  <c r="AC58" i="21"/>
  <c r="AI57" i="21" s="1"/>
  <c r="AA58" i="21"/>
  <c r="AH57" i="21" s="1"/>
  <c r="Y58" i="21"/>
  <c r="AG57" i="21" s="1"/>
  <c r="H58" i="21"/>
  <c r="X57" i="21"/>
  <c r="W57" i="21"/>
  <c r="V57" i="21"/>
  <c r="T57" i="21"/>
  <c r="R57" i="21"/>
  <c r="Q57" i="21"/>
  <c r="S59" i="21" s="1"/>
  <c r="S57" i="21" s="1"/>
  <c r="H57" i="21"/>
  <c r="B57" i="21"/>
  <c r="C57" i="21" s="1"/>
  <c r="U56" i="21"/>
  <c r="U54" i="21" s="1"/>
  <c r="H56" i="21"/>
  <c r="AD55" i="21"/>
  <c r="AJ54" i="21" s="1"/>
  <c r="AC55" i="21"/>
  <c r="AI54" i="21" s="1"/>
  <c r="AA55" i="21"/>
  <c r="AH54" i="21" s="1"/>
  <c r="Y55" i="21"/>
  <c r="AG54" i="21" s="1"/>
  <c r="H55" i="21"/>
  <c r="X54" i="21"/>
  <c r="W54" i="21"/>
  <c r="V54" i="21"/>
  <c r="T54" i="21"/>
  <c r="R54" i="21"/>
  <c r="Q54" i="21"/>
  <c r="S56" i="21" s="1"/>
  <c r="S54" i="21" s="1"/>
  <c r="H54" i="21"/>
  <c r="B54" i="21"/>
  <c r="C54" i="21" s="1"/>
  <c r="U53" i="21"/>
  <c r="U51" i="21" s="1"/>
  <c r="H53" i="21"/>
  <c r="AD52" i="21"/>
  <c r="AJ51" i="21" s="1"/>
  <c r="AC52" i="21"/>
  <c r="AI51" i="21" s="1"/>
  <c r="AA52" i="21"/>
  <c r="AH51" i="21" s="1"/>
  <c r="Y52" i="21"/>
  <c r="AG51" i="21" s="1"/>
  <c r="H52" i="21"/>
  <c r="X51" i="21"/>
  <c r="W51" i="21"/>
  <c r="V51" i="21"/>
  <c r="T51" i="21"/>
  <c r="R51" i="21"/>
  <c r="Q51" i="21"/>
  <c r="H51" i="21"/>
  <c r="B51" i="21"/>
  <c r="C51" i="21" s="1"/>
  <c r="U50" i="21"/>
  <c r="H50" i="21"/>
  <c r="AD49" i="21"/>
  <c r="AJ48" i="21" s="1"/>
  <c r="AC49" i="21"/>
  <c r="AI48" i="21" s="1"/>
  <c r="AA49" i="21"/>
  <c r="AH48" i="21" s="1"/>
  <c r="Y49" i="21"/>
  <c r="AG48" i="21" s="1"/>
  <c r="H49" i="21"/>
  <c r="X48" i="21"/>
  <c r="W48" i="21"/>
  <c r="V48" i="21"/>
  <c r="U48" i="21"/>
  <c r="T48" i="21"/>
  <c r="R48" i="21"/>
  <c r="Q48" i="21"/>
  <c r="S50" i="21" s="1"/>
  <c r="S48" i="21" s="1"/>
  <c r="H48" i="21"/>
  <c r="B48" i="21"/>
  <c r="C48" i="21" s="1"/>
  <c r="U47" i="21"/>
  <c r="U45" i="21" s="1"/>
  <c r="H47" i="21"/>
  <c r="AD46" i="21"/>
  <c r="AJ45" i="21" s="1"/>
  <c r="AC46" i="21"/>
  <c r="AI45" i="21" s="1"/>
  <c r="AA46" i="21"/>
  <c r="AH45" i="21" s="1"/>
  <c r="Y46" i="21"/>
  <c r="AG45" i="21" s="1"/>
  <c r="H46" i="21"/>
  <c r="X45" i="21"/>
  <c r="W45" i="21"/>
  <c r="V45" i="21"/>
  <c r="T45" i="21"/>
  <c r="R45" i="21"/>
  <c r="Q45" i="21"/>
  <c r="S47" i="21" s="1"/>
  <c r="S45" i="21" s="1"/>
  <c r="H45" i="21"/>
  <c r="B45" i="21"/>
  <c r="C45" i="21" s="1"/>
  <c r="U44" i="21"/>
  <c r="U42" i="21" s="1"/>
  <c r="H44" i="21"/>
  <c r="AD43" i="21"/>
  <c r="AJ42" i="21" s="1"/>
  <c r="AC43" i="21"/>
  <c r="AI42" i="21" s="1"/>
  <c r="AA43" i="21"/>
  <c r="AH42" i="21" s="1"/>
  <c r="Y43" i="21"/>
  <c r="AG42" i="21" s="1"/>
  <c r="H43" i="21"/>
  <c r="X42" i="21"/>
  <c r="W42" i="21"/>
  <c r="V42" i="21"/>
  <c r="T42" i="21"/>
  <c r="R42" i="21"/>
  <c r="Q42" i="21"/>
  <c r="H42" i="21"/>
  <c r="B42" i="21"/>
  <c r="C42" i="21" s="1"/>
  <c r="U41" i="21"/>
  <c r="U39" i="21" s="1"/>
  <c r="H41" i="21"/>
  <c r="AD40" i="21"/>
  <c r="AJ39" i="21" s="1"/>
  <c r="AC40" i="21"/>
  <c r="AI39" i="21" s="1"/>
  <c r="AA40" i="21"/>
  <c r="AH39" i="21" s="1"/>
  <c r="Y40" i="21"/>
  <c r="AG39" i="21" s="1"/>
  <c r="H40" i="21"/>
  <c r="X39" i="21"/>
  <c r="W39" i="21"/>
  <c r="V39" i="21"/>
  <c r="T39" i="21"/>
  <c r="R39" i="21"/>
  <c r="Q39" i="21"/>
  <c r="S41" i="21" s="1"/>
  <c r="S39" i="21" s="1"/>
  <c r="H39" i="21"/>
  <c r="B39" i="21"/>
  <c r="C39" i="21" s="1"/>
  <c r="U38" i="21"/>
  <c r="U36" i="21" s="1"/>
  <c r="H38" i="21"/>
  <c r="AD37" i="21"/>
  <c r="AJ36" i="21" s="1"/>
  <c r="AC37" i="21"/>
  <c r="AI36" i="21" s="1"/>
  <c r="AA37" i="21"/>
  <c r="AH36" i="21" s="1"/>
  <c r="Y37" i="21"/>
  <c r="AG36" i="21" s="1"/>
  <c r="H37" i="21"/>
  <c r="X36" i="21"/>
  <c r="W36" i="21"/>
  <c r="V36" i="21"/>
  <c r="T36" i="21"/>
  <c r="R36" i="21"/>
  <c r="Q36" i="21"/>
  <c r="H36" i="21"/>
  <c r="B36" i="21"/>
  <c r="C36" i="21" s="1"/>
  <c r="U35" i="21"/>
  <c r="U33" i="21" s="1"/>
  <c r="H35" i="21"/>
  <c r="AD34" i="21"/>
  <c r="AJ33" i="21" s="1"/>
  <c r="AC34" i="21"/>
  <c r="AI33" i="21" s="1"/>
  <c r="AA34" i="21"/>
  <c r="AH33" i="21" s="1"/>
  <c r="Y34" i="21"/>
  <c r="AG33" i="21" s="1"/>
  <c r="H34" i="21"/>
  <c r="R33" i="21"/>
  <c r="Q33" i="21"/>
  <c r="H33" i="21"/>
  <c r="W33" i="21" s="1"/>
  <c r="U32" i="21"/>
  <c r="U30" i="21" s="1"/>
  <c r="H32" i="21"/>
  <c r="AD31" i="21"/>
  <c r="AJ30" i="21" s="1"/>
  <c r="AC31" i="21"/>
  <c r="AI30" i="21" s="1"/>
  <c r="AA31" i="21"/>
  <c r="AH30" i="21" s="1"/>
  <c r="Y31" i="21"/>
  <c r="AG30" i="21" s="1"/>
  <c r="H31" i="21"/>
  <c r="R30" i="21"/>
  <c r="Q30" i="21"/>
  <c r="H30" i="21"/>
  <c r="U29" i="21"/>
  <c r="U27" i="21" s="1"/>
  <c r="H29" i="21"/>
  <c r="AD28" i="21"/>
  <c r="AJ27" i="21" s="1"/>
  <c r="AC28" i="21"/>
  <c r="AI27" i="21" s="1"/>
  <c r="AA28" i="21"/>
  <c r="AH27" i="21" s="1"/>
  <c r="Y28" i="21"/>
  <c r="AG27" i="21" s="1"/>
  <c r="H28" i="21"/>
  <c r="R27" i="21"/>
  <c r="Q27" i="21"/>
  <c r="H27" i="21"/>
  <c r="U26" i="21"/>
  <c r="U24" i="21" s="1"/>
  <c r="H26" i="21"/>
  <c r="AD25" i="21"/>
  <c r="AJ24" i="21" s="1"/>
  <c r="AC25" i="21"/>
  <c r="AI24" i="21" s="1"/>
  <c r="AA25" i="21"/>
  <c r="AH24" i="21" s="1"/>
  <c r="Y25" i="21"/>
  <c r="AG24" i="21" s="1"/>
  <c r="H25" i="21"/>
  <c r="R24" i="21"/>
  <c r="Q24" i="21"/>
  <c r="H24" i="21"/>
  <c r="U23" i="21"/>
  <c r="H23" i="21"/>
  <c r="AD22" i="21"/>
  <c r="AJ21" i="21" s="1"/>
  <c r="AC22" i="21"/>
  <c r="AI21" i="21" s="1"/>
  <c r="AA22" i="21"/>
  <c r="AH21" i="21" s="1"/>
  <c r="Y22" i="21"/>
  <c r="AG21" i="21" s="1"/>
  <c r="H22" i="21"/>
  <c r="U21" i="21"/>
  <c r="R21" i="21"/>
  <c r="Q21" i="21"/>
  <c r="H21" i="21"/>
  <c r="U20" i="21"/>
  <c r="U18" i="21" s="1"/>
  <c r="H20" i="21"/>
  <c r="AD19" i="21"/>
  <c r="AJ18" i="21" s="1"/>
  <c r="AC19" i="21"/>
  <c r="AI18" i="21" s="1"/>
  <c r="AA19" i="21"/>
  <c r="AH18" i="21" s="1"/>
  <c r="Y19" i="21"/>
  <c r="AG18" i="21" s="1"/>
  <c r="H19" i="21"/>
  <c r="R18" i="21"/>
  <c r="Q18" i="21"/>
  <c r="H18" i="21"/>
  <c r="U17" i="21"/>
  <c r="U15" i="21" s="1"/>
  <c r="H17" i="21"/>
  <c r="AD16" i="21"/>
  <c r="AJ15" i="21" s="1"/>
  <c r="AC16" i="21"/>
  <c r="AI15" i="21" s="1"/>
  <c r="AA16" i="21"/>
  <c r="AH15" i="21" s="1"/>
  <c r="Y16" i="21"/>
  <c r="AG15" i="21" s="1"/>
  <c r="H16" i="21"/>
  <c r="R15" i="21"/>
  <c r="Q15" i="21"/>
  <c r="H15" i="21"/>
  <c r="U14" i="21"/>
  <c r="U12" i="21" s="1"/>
  <c r="H14" i="21"/>
  <c r="AD13" i="21"/>
  <c r="AJ12" i="21" s="1"/>
  <c r="AC13" i="21"/>
  <c r="AI12" i="21" s="1"/>
  <c r="AA13" i="21"/>
  <c r="AH12" i="21" s="1"/>
  <c r="Y13" i="21"/>
  <c r="AG12" i="21" s="1"/>
  <c r="H13" i="21"/>
  <c r="R12" i="21"/>
  <c r="Q12" i="21"/>
  <c r="H12" i="21"/>
  <c r="U11" i="21"/>
  <c r="U9" i="21" s="1"/>
  <c r="H11" i="21"/>
  <c r="AD10" i="21"/>
  <c r="AJ9" i="21" s="1"/>
  <c r="AC10" i="21"/>
  <c r="AI9" i="21" s="1"/>
  <c r="AA10" i="21"/>
  <c r="AH9" i="21" s="1"/>
  <c r="Y10" i="21"/>
  <c r="AG9" i="21" s="1"/>
  <c r="H10" i="21"/>
  <c r="R9" i="21"/>
  <c r="Q9" i="21"/>
  <c r="H9" i="21"/>
  <c r="U5" i="21"/>
  <c r="V3" i="21"/>
  <c r="B3" i="21"/>
  <c r="A1" i="21"/>
  <c r="V3" i="19"/>
  <c r="B3" i="19"/>
  <c r="F2" i="19"/>
  <c r="A1" i="19"/>
  <c r="U68" i="19"/>
  <c r="U66" i="19" s="1"/>
  <c r="H68" i="19"/>
  <c r="AD67" i="19"/>
  <c r="AJ66" i="19" s="1"/>
  <c r="AC67" i="19"/>
  <c r="AI66" i="19" s="1"/>
  <c r="AA67" i="19"/>
  <c r="AH66" i="19" s="1"/>
  <c r="Y67" i="19"/>
  <c r="AG66" i="19" s="1"/>
  <c r="H67" i="19"/>
  <c r="X66" i="19"/>
  <c r="W66" i="19"/>
  <c r="V66" i="19"/>
  <c r="T66" i="19"/>
  <c r="R66" i="19"/>
  <c r="Q66" i="19"/>
  <c r="H66" i="19"/>
  <c r="B66" i="19"/>
  <c r="C66" i="19" s="1"/>
  <c r="U65" i="19"/>
  <c r="U63" i="19" s="1"/>
  <c r="H65" i="19"/>
  <c r="AD64" i="19"/>
  <c r="AJ63" i="19" s="1"/>
  <c r="AC64" i="19"/>
  <c r="AI63" i="19" s="1"/>
  <c r="AA64" i="19"/>
  <c r="AH63" i="19" s="1"/>
  <c r="Y64" i="19"/>
  <c r="AG63" i="19" s="1"/>
  <c r="H64" i="19"/>
  <c r="X63" i="19"/>
  <c r="W63" i="19"/>
  <c r="V63" i="19"/>
  <c r="T63" i="19"/>
  <c r="R63" i="19"/>
  <c r="Q63" i="19"/>
  <c r="H63" i="19"/>
  <c r="B63" i="19"/>
  <c r="C63" i="19" s="1"/>
  <c r="U62" i="19"/>
  <c r="U60" i="19" s="1"/>
  <c r="H62" i="19"/>
  <c r="AD61" i="19"/>
  <c r="AJ60" i="19" s="1"/>
  <c r="AC61" i="19"/>
  <c r="AI60" i="19" s="1"/>
  <c r="AA61" i="19"/>
  <c r="AH60" i="19" s="1"/>
  <c r="Y61" i="19"/>
  <c r="AG60" i="19" s="1"/>
  <c r="H61" i="19"/>
  <c r="X60" i="19"/>
  <c r="W60" i="19"/>
  <c r="V60" i="19"/>
  <c r="T60" i="19"/>
  <c r="R60" i="19"/>
  <c r="Q60" i="19"/>
  <c r="H60" i="19"/>
  <c r="B60" i="19"/>
  <c r="C60" i="19" s="1"/>
  <c r="U59" i="19"/>
  <c r="U57" i="19" s="1"/>
  <c r="H59" i="19"/>
  <c r="AD58" i="19"/>
  <c r="AJ57" i="19" s="1"/>
  <c r="AC58" i="19"/>
  <c r="AI57" i="19" s="1"/>
  <c r="AA58" i="19"/>
  <c r="AH57" i="19" s="1"/>
  <c r="Y58" i="19"/>
  <c r="AG57" i="19" s="1"/>
  <c r="H58" i="19"/>
  <c r="X57" i="19"/>
  <c r="W57" i="19"/>
  <c r="V57" i="19"/>
  <c r="T57" i="19"/>
  <c r="R57" i="19"/>
  <c r="Q57" i="19"/>
  <c r="H57" i="19"/>
  <c r="B57" i="19"/>
  <c r="C57" i="19" s="1"/>
  <c r="U56" i="19"/>
  <c r="U54" i="19" s="1"/>
  <c r="H56" i="19"/>
  <c r="AD55" i="19"/>
  <c r="AJ54" i="19" s="1"/>
  <c r="AC55" i="19"/>
  <c r="AI54" i="19" s="1"/>
  <c r="AA55" i="19"/>
  <c r="AH54" i="19" s="1"/>
  <c r="Y55" i="19"/>
  <c r="AG54" i="19" s="1"/>
  <c r="H55" i="19"/>
  <c r="X54" i="19"/>
  <c r="W54" i="19"/>
  <c r="V54" i="19"/>
  <c r="T54" i="19"/>
  <c r="R54" i="19"/>
  <c r="Q54" i="19"/>
  <c r="H54" i="19"/>
  <c r="B54" i="19"/>
  <c r="C54" i="19" s="1"/>
  <c r="U53" i="19"/>
  <c r="U51" i="19" s="1"/>
  <c r="H53" i="19"/>
  <c r="AD52" i="19"/>
  <c r="AJ51" i="19" s="1"/>
  <c r="AC52" i="19"/>
  <c r="AI51" i="19" s="1"/>
  <c r="AA52" i="19"/>
  <c r="AH51" i="19" s="1"/>
  <c r="Y52" i="19"/>
  <c r="AG51" i="19" s="1"/>
  <c r="H52" i="19"/>
  <c r="X51" i="19"/>
  <c r="W51" i="19"/>
  <c r="V51" i="19"/>
  <c r="T51" i="19"/>
  <c r="R51" i="19"/>
  <c r="Q51" i="19"/>
  <c r="H51" i="19"/>
  <c r="B51" i="19"/>
  <c r="C51" i="19" s="1"/>
  <c r="U50" i="19"/>
  <c r="U48" i="19" s="1"/>
  <c r="H50" i="19"/>
  <c r="AD49" i="19"/>
  <c r="AJ48" i="19" s="1"/>
  <c r="AC49" i="19"/>
  <c r="AI48" i="19" s="1"/>
  <c r="AA49" i="19"/>
  <c r="AH48" i="19" s="1"/>
  <c r="Y49" i="19"/>
  <c r="AG48" i="19" s="1"/>
  <c r="H49" i="19"/>
  <c r="X48" i="19"/>
  <c r="W48" i="19"/>
  <c r="V48" i="19"/>
  <c r="T48" i="19"/>
  <c r="R48" i="19"/>
  <c r="Q48" i="19"/>
  <c r="H48" i="19"/>
  <c r="B48" i="19"/>
  <c r="C48" i="19" s="1"/>
  <c r="U47" i="19"/>
  <c r="U45" i="19" s="1"/>
  <c r="H47" i="19"/>
  <c r="AD46" i="19"/>
  <c r="AJ45" i="19" s="1"/>
  <c r="AC46" i="19"/>
  <c r="AI45" i="19" s="1"/>
  <c r="AA46" i="19"/>
  <c r="AH45" i="19" s="1"/>
  <c r="Y46" i="19"/>
  <c r="AG45" i="19" s="1"/>
  <c r="H46" i="19"/>
  <c r="X45" i="19"/>
  <c r="W45" i="19"/>
  <c r="V45" i="19"/>
  <c r="T45" i="19"/>
  <c r="R45" i="19"/>
  <c r="Q45" i="19"/>
  <c r="S47" i="19" s="1"/>
  <c r="S45" i="19" s="1"/>
  <c r="H45" i="19"/>
  <c r="B45" i="19"/>
  <c r="C45" i="19" s="1"/>
  <c r="U44" i="19"/>
  <c r="U42" i="19" s="1"/>
  <c r="H44" i="19"/>
  <c r="AD43" i="19"/>
  <c r="AJ42" i="19" s="1"/>
  <c r="AC43" i="19"/>
  <c r="AI42" i="19" s="1"/>
  <c r="AA43" i="19"/>
  <c r="AH42" i="19" s="1"/>
  <c r="Y43" i="19"/>
  <c r="AG42" i="19" s="1"/>
  <c r="H43" i="19"/>
  <c r="X42" i="19"/>
  <c r="W42" i="19"/>
  <c r="V42" i="19"/>
  <c r="T42" i="19"/>
  <c r="R42" i="19"/>
  <c r="Q42" i="19"/>
  <c r="H42" i="19"/>
  <c r="B42" i="19"/>
  <c r="C42" i="19" s="1"/>
  <c r="U41" i="19"/>
  <c r="U39" i="19" s="1"/>
  <c r="H41" i="19"/>
  <c r="AD40" i="19"/>
  <c r="AC40" i="19"/>
  <c r="AI39" i="19" s="1"/>
  <c r="AA40" i="19"/>
  <c r="AH39" i="19" s="1"/>
  <c r="Y40" i="19"/>
  <c r="AG39" i="19" s="1"/>
  <c r="H40" i="19"/>
  <c r="AJ39" i="19"/>
  <c r="X39" i="19"/>
  <c r="W39" i="19"/>
  <c r="V39" i="19"/>
  <c r="T39" i="19"/>
  <c r="R39" i="19"/>
  <c r="Q39" i="19"/>
  <c r="S41" i="19" s="1"/>
  <c r="S39" i="19" s="1"/>
  <c r="H39" i="19"/>
  <c r="B39" i="19"/>
  <c r="C39" i="19" s="1"/>
  <c r="U38" i="19"/>
  <c r="U36" i="19" s="1"/>
  <c r="H38" i="19"/>
  <c r="AD37" i="19"/>
  <c r="AJ36" i="19" s="1"/>
  <c r="AC37" i="19"/>
  <c r="AI36" i="19" s="1"/>
  <c r="AA37" i="19"/>
  <c r="AH36" i="19" s="1"/>
  <c r="Y37" i="19"/>
  <c r="AG36" i="19" s="1"/>
  <c r="H37" i="19"/>
  <c r="X36" i="19"/>
  <c r="W36" i="19"/>
  <c r="V36" i="19"/>
  <c r="T36" i="19"/>
  <c r="R36" i="19"/>
  <c r="Q36" i="19"/>
  <c r="S38" i="19" s="1"/>
  <c r="S36" i="19" s="1"/>
  <c r="H36" i="19"/>
  <c r="B36" i="19"/>
  <c r="C36" i="19" s="1"/>
  <c r="U35" i="19"/>
  <c r="U33" i="19" s="1"/>
  <c r="H35" i="19"/>
  <c r="AD34" i="19"/>
  <c r="AJ33" i="19" s="1"/>
  <c r="AC34" i="19"/>
  <c r="AI33" i="19" s="1"/>
  <c r="AA34" i="19"/>
  <c r="AH33" i="19" s="1"/>
  <c r="Y34" i="19"/>
  <c r="AG33" i="19" s="1"/>
  <c r="H34" i="19"/>
  <c r="X33" i="19"/>
  <c r="W33" i="19"/>
  <c r="V33" i="19"/>
  <c r="T33" i="19"/>
  <c r="R33" i="19"/>
  <c r="Q33" i="19"/>
  <c r="H33" i="19"/>
  <c r="B33" i="19"/>
  <c r="C33" i="19" s="1"/>
  <c r="U32" i="19"/>
  <c r="U30" i="19" s="1"/>
  <c r="H32" i="19"/>
  <c r="AD31" i="19"/>
  <c r="AC31" i="19"/>
  <c r="AI30" i="19" s="1"/>
  <c r="AA31" i="19"/>
  <c r="AH30" i="19" s="1"/>
  <c r="Y31" i="19"/>
  <c r="AG30" i="19" s="1"/>
  <c r="H31" i="19"/>
  <c r="AJ30" i="19"/>
  <c r="X30" i="19"/>
  <c r="W30" i="19"/>
  <c r="V30" i="19"/>
  <c r="T30" i="19"/>
  <c r="R30" i="19"/>
  <c r="Q30" i="19"/>
  <c r="H30" i="19"/>
  <c r="B30" i="19"/>
  <c r="C30" i="19" s="1"/>
  <c r="U29" i="19"/>
  <c r="U27" i="19" s="1"/>
  <c r="H29" i="19"/>
  <c r="AD28" i="19"/>
  <c r="AC28" i="19"/>
  <c r="AI27" i="19" s="1"/>
  <c r="AA28" i="19"/>
  <c r="AH27" i="19" s="1"/>
  <c r="Y28" i="19"/>
  <c r="AG27" i="19" s="1"/>
  <c r="H28" i="19"/>
  <c r="AJ27" i="19"/>
  <c r="X27" i="19"/>
  <c r="W27" i="19"/>
  <c r="V27" i="19"/>
  <c r="T27" i="19"/>
  <c r="R27" i="19"/>
  <c r="Q27" i="19"/>
  <c r="S29" i="19" s="1"/>
  <c r="S27" i="19" s="1"/>
  <c r="H27" i="19"/>
  <c r="B27" i="19"/>
  <c r="C27" i="19" s="1"/>
  <c r="U26" i="19"/>
  <c r="U24" i="19" s="1"/>
  <c r="H26" i="19"/>
  <c r="AD25" i="19"/>
  <c r="AJ24" i="19" s="1"/>
  <c r="AC25" i="19"/>
  <c r="AI24" i="19" s="1"/>
  <c r="AA25" i="19"/>
  <c r="AH24" i="19" s="1"/>
  <c r="Y25" i="19"/>
  <c r="AG24" i="19" s="1"/>
  <c r="H25" i="19"/>
  <c r="X24" i="19"/>
  <c r="W24" i="19"/>
  <c r="V24" i="19"/>
  <c r="T24" i="19"/>
  <c r="R24" i="19"/>
  <c r="Q24" i="19"/>
  <c r="S26" i="19" s="1"/>
  <c r="S24" i="19" s="1"/>
  <c r="H24" i="19"/>
  <c r="B24" i="19"/>
  <c r="C24" i="19" s="1"/>
  <c r="U23" i="19"/>
  <c r="U21" i="19" s="1"/>
  <c r="H23" i="19"/>
  <c r="AD22" i="19"/>
  <c r="AC22" i="19"/>
  <c r="AI21" i="19" s="1"/>
  <c r="AA22" i="19"/>
  <c r="AH21" i="19" s="1"/>
  <c r="Y22" i="19"/>
  <c r="AG21" i="19" s="1"/>
  <c r="H22" i="19"/>
  <c r="AJ21" i="19"/>
  <c r="R21" i="19"/>
  <c r="Q21" i="19"/>
  <c r="H21" i="19"/>
  <c r="U20" i="19"/>
  <c r="U18" i="19" s="1"/>
  <c r="H20" i="19"/>
  <c r="AD19" i="19"/>
  <c r="AJ18" i="19" s="1"/>
  <c r="AC19" i="19"/>
  <c r="AI18" i="19" s="1"/>
  <c r="AA19" i="19"/>
  <c r="AH18" i="19" s="1"/>
  <c r="Y19" i="19"/>
  <c r="AG18" i="19" s="1"/>
  <c r="H19" i="19"/>
  <c r="R18" i="19"/>
  <c r="Q18" i="19"/>
  <c r="H18" i="19"/>
  <c r="W18" i="19" s="1"/>
  <c r="U17" i="19"/>
  <c r="U15" i="19" s="1"/>
  <c r="H17" i="19"/>
  <c r="AD16" i="19"/>
  <c r="AC16" i="19"/>
  <c r="AI15" i="19" s="1"/>
  <c r="AA16" i="19"/>
  <c r="AH15" i="19" s="1"/>
  <c r="Y16" i="19"/>
  <c r="AG15" i="19" s="1"/>
  <c r="H16" i="19"/>
  <c r="AJ15" i="19"/>
  <c r="R15" i="19"/>
  <c r="Q15" i="19"/>
  <c r="H15" i="19"/>
  <c r="U14" i="19"/>
  <c r="U12" i="19" s="1"/>
  <c r="H14" i="19"/>
  <c r="AD13" i="19"/>
  <c r="AJ12" i="19" s="1"/>
  <c r="AC13" i="19"/>
  <c r="AI12" i="19" s="1"/>
  <c r="AA13" i="19"/>
  <c r="AH12" i="19" s="1"/>
  <c r="Y13" i="19"/>
  <c r="AG12" i="19" s="1"/>
  <c r="H13" i="19"/>
  <c r="R12" i="19"/>
  <c r="Q12" i="19"/>
  <c r="H12" i="19"/>
  <c r="U11" i="19"/>
  <c r="U9" i="19" s="1"/>
  <c r="H11" i="19"/>
  <c r="AD10" i="19"/>
  <c r="AJ9" i="19" s="1"/>
  <c r="AC10" i="19"/>
  <c r="AI9" i="19" s="1"/>
  <c r="AA10" i="19"/>
  <c r="AH9" i="19" s="1"/>
  <c r="Y10" i="19"/>
  <c r="AG9" i="19" s="1"/>
  <c r="H10" i="19"/>
  <c r="R9" i="19"/>
  <c r="Q9" i="19"/>
  <c r="H9" i="19"/>
  <c r="U5" i="19"/>
  <c r="H9" i="5"/>
  <c r="H10" i="5"/>
  <c r="H11" i="5"/>
  <c r="G11" i="16"/>
  <c r="G10" i="16"/>
  <c r="G9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S29" i="20" l="1"/>
  <c r="S27" i="20" s="1"/>
  <c r="T27" i="20" s="1"/>
  <c r="V27" i="20" s="1"/>
  <c r="B27" i="20" s="1"/>
  <c r="C27" i="20" s="1"/>
  <c r="S26" i="20"/>
  <c r="T21" i="20"/>
  <c r="S20" i="20"/>
  <c r="X15" i="20"/>
  <c r="W12" i="20"/>
  <c r="S65" i="19"/>
  <c r="S63" i="19" s="1"/>
  <c r="S53" i="19"/>
  <c r="S51" i="19" s="1"/>
  <c r="S62" i="19"/>
  <c r="S60" i="19" s="1"/>
  <c r="S68" i="20"/>
  <c r="S66" i="20" s="1"/>
  <c r="W15" i="19"/>
  <c r="W12" i="21"/>
  <c r="W9" i="20"/>
  <c r="S20" i="21"/>
  <c r="S18" i="21" s="1"/>
  <c r="T18" i="21" s="1"/>
  <c r="S14" i="19"/>
  <c r="S12" i="19" s="1"/>
  <c r="T12" i="19" s="1"/>
  <c r="V12" i="19" s="1"/>
  <c r="S17" i="19"/>
  <c r="S15" i="19" s="1"/>
  <c r="T15" i="19" s="1"/>
  <c r="X15" i="19"/>
  <c r="X27" i="21"/>
  <c r="X24" i="21"/>
  <c r="X9" i="21"/>
  <c r="X12" i="19"/>
  <c r="B12" i="19" s="1"/>
  <c r="C12" i="19" s="1"/>
  <c r="S32" i="21"/>
  <c r="X9" i="19"/>
  <c r="X33" i="21"/>
  <c r="X21" i="21"/>
  <c r="X15" i="21"/>
  <c r="X18" i="19"/>
  <c r="X12" i="20"/>
  <c r="X9" i="20"/>
  <c r="X12" i="21"/>
  <c r="X30" i="21"/>
  <c r="X21" i="19"/>
  <c r="W30" i="21"/>
  <c r="W27" i="21"/>
  <c r="W24" i="21"/>
  <c r="W21" i="19"/>
  <c r="W21" i="21"/>
  <c r="W18" i="21"/>
  <c r="W12" i="19"/>
  <c r="A51" i="20"/>
  <c r="A54" i="20"/>
  <c r="A45" i="20"/>
  <c r="A48" i="20"/>
  <c r="W9" i="21"/>
  <c r="W9" i="19"/>
  <c r="S11" i="19"/>
  <c r="S35" i="19"/>
  <c r="S33" i="19" s="1"/>
  <c r="S59" i="19"/>
  <c r="S57" i="19" s="1"/>
  <c r="S14" i="21"/>
  <c r="S12" i="21" s="1"/>
  <c r="T12" i="21" s="1"/>
  <c r="S53" i="21"/>
  <c r="S51" i="21" s="1"/>
  <c r="S14" i="20"/>
  <c r="S38" i="20"/>
  <c r="A39" i="20"/>
  <c r="S62" i="20"/>
  <c r="S60" i="20" s="1"/>
  <c r="A63" i="20"/>
  <c r="S23" i="21"/>
  <c r="S35" i="21"/>
  <c r="S44" i="21"/>
  <c r="S42" i="21" s="1"/>
  <c r="S65" i="21"/>
  <c r="S63" i="21" s="1"/>
  <c r="S32" i="20"/>
  <c r="S56" i="20"/>
  <c r="S54" i="20" s="1"/>
  <c r="A57" i="20"/>
  <c r="S20" i="19"/>
  <c r="S44" i="19"/>
  <c r="S42" i="19" s="1"/>
  <c r="S68" i="19"/>
  <c r="S66" i="19" s="1"/>
  <c r="S26" i="21"/>
  <c r="S17" i="20"/>
  <c r="S41" i="20"/>
  <c r="S39" i="20" s="1"/>
  <c r="A42" i="20"/>
  <c r="S65" i="20"/>
  <c r="S63" i="20" s="1"/>
  <c r="A66" i="20"/>
  <c r="S23" i="19"/>
  <c r="S50" i="19"/>
  <c r="S48" i="19" s="1"/>
  <c r="S29" i="21"/>
  <c r="S38" i="21"/>
  <c r="S36" i="21" s="1"/>
  <c r="S11" i="20"/>
  <c r="S35" i="20"/>
  <c r="S59" i="20"/>
  <c r="S57" i="20" s="1"/>
  <c r="A60" i="20"/>
  <c r="S32" i="19"/>
  <c r="S30" i="19" s="1"/>
  <c r="S56" i="19"/>
  <c r="S54" i="19" s="1"/>
  <c r="S17" i="21"/>
  <c r="S11" i="21"/>
  <c r="X18" i="21"/>
  <c r="W15" i="21"/>
  <c r="A36" i="21"/>
  <c r="A39" i="21"/>
  <c r="A42" i="21"/>
  <c r="A45" i="21"/>
  <c r="A48" i="21"/>
  <c r="A51" i="21"/>
  <c r="A54" i="21"/>
  <c r="A57" i="21"/>
  <c r="A60" i="21"/>
  <c r="A63" i="21"/>
  <c r="A66" i="21"/>
  <c r="A24" i="19"/>
  <c r="A27" i="19"/>
  <c r="A30" i="19"/>
  <c r="A33" i="19"/>
  <c r="A36" i="19"/>
  <c r="A39" i="19"/>
  <c r="A42" i="19"/>
  <c r="A45" i="19"/>
  <c r="A48" i="19"/>
  <c r="A51" i="19"/>
  <c r="A54" i="19"/>
  <c r="A57" i="19"/>
  <c r="A60" i="19"/>
  <c r="A63" i="19"/>
  <c r="A66" i="19"/>
  <c r="B49" i="16"/>
  <c r="B54" i="16"/>
  <c r="B59" i="16"/>
  <c r="B64" i="16"/>
  <c r="B69" i="16"/>
  <c r="B74" i="16"/>
  <c r="B79" i="16"/>
  <c r="B84" i="16"/>
  <c r="B89" i="16"/>
  <c r="B94" i="16"/>
  <c r="B99" i="16"/>
  <c r="B104" i="16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12" i="5"/>
  <c r="H13" i="5"/>
  <c r="H14" i="5"/>
  <c r="S36" i="20" l="1"/>
  <c r="T36" i="20" s="1"/>
  <c r="V36" i="20" s="1"/>
  <c r="B36" i="20" s="1"/>
  <c r="S33" i="20"/>
  <c r="T33" i="20" s="1"/>
  <c r="V33" i="20" s="1"/>
  <c r="B33" i="20" s="1"/>
  <c r="S30" i="20"/>
  <c r="B30" i="20"/>
  <c r="S24" i="20"/>
  <c r="T24" i="20" s="1"/>
  <c r="V24" i="20" s="1"/>
  <c r="B24" i="20" s="1"/>
  <c r="S18" i="20"/>
  <c r="T18" i="20" s="1"/>
  <c r="V18" i="20" s="1"/>
  <c r="B18" i="20" s="1"/>
  <c r="S21" i="21"/>
  <c r="T21" i="21" s="1"/>
  <c r="V21" i="21" s="1"/>
  <c r="B21" i="21" s="1"/>
  <c r="S33" i="21"/>
  <c r="T33" i="21" s="1"/>
  <c r="V33" i="21" s="1"/>
  <c r="B33" i="21" s="1"/>
  <c r="S9" i="20"/>
  <c r="T9" i="20" s="1"/>
  <c r="S21" i="19"/>
  <c r="T21" i="19" s="1"/>
  <c r="V21" i="19" s="1"/>
  <c r="B21" i="19" s="1"/>
  <c r="S12" i="20"/>
  <c r="T12" i="20" s="1"/>
  <c r="V12" i="20" s="1"/>
  <c r="B12" i="20" s="1"/>
  <c r="S27" i="21"/>
  <c r="T27" i="21" s="1"/>
  <c r="S15" i="21"/>
  <c r="T15" i="21" s="1"/>
  <c r="S30" i="21"/>
  <c r="T30" i="21" s="1"/>
  <c r="S9" i="19"/>
  <c r="T9" i="19" s="1"/>
  <c r="V9" i="19" s="1"/>
  <c r="B9" i="19" s="1"/>
  <c r="S15" i="20"/>
  <c r="T15" i="20" s="1"/>
  <c r="S18" i="19"/>
  <c r="T18" i="19" s="1"/>
  <c r="S24" i="21"/>
  <c r="T24" i="21" s="1"/>
  <c r="S9" i="21"/>
  <c r="T9" i="21" s="1"/>
  <c r="Q12" i="5"/>
  <c r="Q15" i="5"/>
  <c r="Q18" i="5"/>
  <c r="Q21" i="5"/>
  <c r="Q24" i="5"/>
  <c r="Q27" i="5"/>
  <c r="Q30" i="5"/>
  <c r="Q33" i="5"/>
  <c r="Q36" i="5"/>
  <c r="Q39" i="5"/>
  <c r="Q42" i="5"/>
  <c r="Q45" i="5"/>
  <c r="Q48" i="5"/>
  <c r="Q51" i="5"/>
  <c r="Q54" i="5"/>
  <c r="Q57" i="5"/>
  <c r="Q60" i="5"/>
  <c r="Q63" i="5"/>
  <c r="Q66" i="5"/>
  <c r="C36" i="20" l="1"/>
  <c r="C33" i="20"/>
  <c r="C30" i="20"/>
  <c r="A30" i="20" s="1"/>
  <c r="C24" i="20"/>
  <c r="V21" i="20"/>
  <c r="B21" i="20" s="1"/>
  <c r="C21" i="20" s="1"/>
  <c r="C18" i="20"/>
  <c r="C21" i="21"/>
  <c r="V15" i="21"/>
  <c r="B15" i="21" s="1"/>
  <c r="C15" i="21" s="1"/>
  <c r="V9" i="20"/>
  <c r="B9" i="20" s="1"/>
  <c r="C9" i="20" s="1"/>
  <c r="A27" i="20" s="1"/>
  <c r="V15" i="19"/>
  <c r="B15" i="19" s="1"/>
  <c r="C15" i="19" s="1"/>
  <c r="V12" i="21"/>
  <c r="B12" i="21" s="1"/>
  <c r="C12" i="21" s="1"/>
  <c r="V9" i="21"/>
  <c r="B9" i="21" s="1"/>
  <c r="C9" i="21" s="1"/>
  <c r="V18" i="21"/>
  <c r="B18" i="21" s="1"/>
  <c r="C18" i="21" s="1"/>
  <c r="C33" i="21"/>
  <c r="V27" i="21"/>
  <c r="B27" i="21" s="1"/>
  <c r="C27" i="21" s="1"/>
  <c r="V24" i="21"/>
  <c r="B24" i="21" s="1"/>
  <c r="C24" i="21" s="1"/>
  <c r="C21" i="19"/>
  <c r="V15" i="20"/>
  <c r="B15" i="20" s="1"/>
  <c r="C15" i="20" s="1"/>
  <c r="C12" i="20"/>
  <c r="V30" i="21"/>
  <c r="B30" i="21" s="1"/>
  <c r="C30" i="21" s="1"/>
  <c r="V18" i="19"/>
  <c r="B18" i="19" s="1"/>
  <c r="C18" i="19" s="1"/>
  <c r="C9" i="19"/>
  <c r="Q9" i="5"/>
  <c r="A36" i="20" l="1"/>
  <c r="A33" i="20"/>
  <c r="A24" i="20"/>
  <c r="A21" i="20"/>
  <c r="A18" i="20"/>
  <c r="A21" i="21"/>
  <c r="A9" i="20"/>
  <c r="A12" i="21"/>
  <c r="A33" i="21"/>
  <c r="A9" i="21"/>
  <c r="A18" i="21"/>
  <c r="A12" i="20"/>
  <c r="A27" i="21"/>
  <c r="A21" i="19"/>
  <c r="A15" i="20"/>
  <c r="A15" i="21"/>
  <c r="A30" i="21"/>
  <c r="A24" i="21"/>
  <c r="A9" i="19"/>
  <c r="A12" i="19"/>
  <c r="A18" i="19"/>
  <c r="A15" i="19"/>
  <c r="T3" i="16"/>
  <c r="B3" i="16"/>
  <c r="E2" i="16"/>
  <c r="U19" i="16"/>
  <c r="U24" i="16"/>
  <c r="U29" i="16"/>
  <c r="U34" i="16"/>
  <c r="U39" i="16"/>
  <c r="U44" i="16"/>
  <c r="U49" i="16"/>
  <c r="U54" i="16"/>
  <c r="U59" i="16"/>
  <c r="U64" i="16"/>
  <c r="U69" i="16"/>
  <c r="U74" i="16"/>
  <c r="U79" i="16"/>
  <c r="U84" i="16"/>
  <c r="U89" i="16"/>
  <c r="U94" i="16"/>
  <c r="U99" i="16"/>
  <c r="W12" i="5"/>
  <c r="W15" i="5"/>
  <c r="W21" i="5"/>
  <c r="W27" i="5"/>
  <c r="W18" i="5"/>
  <c r="W30" i="5"/>
  <c r="W33" i="5"/>
  <c r="W36" i="5"/>
  <c r="W42" i="5"/>
  <c r="W45" i="5"/>
  <c r="W48" i="5"/>
  <c r="W51" i="5"/>
  <c r="W54" i="5"/>
  <c r="W57" i="5"/>
  <c r="W60" i="5"/>
  <c r="W63" i="5"/>
  <c r="B42" i="5"/>
  <c r="B45" i="5"/>
  <c r="B48" i="5"/>
  <c r="B51" i="5"/>
  <c r="B54" i="5"/>
  <c r="B57" i="5"/>
  <c r="B60" i="5"/>
  <c r="B63" i="5"/>
  <c r="U14" i="16" l="1"/>
  <c r="U9" i="16"/>
  <c r="W24" i="5"/>
  <c r="U104" i="16"/>
  <c r="W39" i="5"/>
  <c r="W9" i="5"/>
  <c r="W66" i="5"/>
  <c r="A54" i="16"/>
  <c r="A59" i="16"/>
  <c r="A64" i="16"/>
  <c r="A69" i="16"/>
  <c r="A74" i="16"/>
  <c r="A79" i="16"/>
  <c r="A84" i="16"/>
  <c r="A89" i="16"/>
  <c r="A94" i="16"/>
  <c r="A99" i="16"/>
  <c r="T54" i="16"/>
  <c r="T59" i="16"/>
  <c r="T69" i="16"/>
  <c r="T74" i="16"/>
  <c r="T79" i="16"/>
  <c r="T84" i="16"/>
  <c r="T89" i="16"/>
  <c r="T94" i="16"/>
  <c r="T99" i="16"/>
  <c r="S106" i="16"/>
  <c r="S104" i="16" s="1"/>
  <c r="AB105" i="16"/>
  <c r="AH104" i="16" s="1"/>
  <c r="AA105" i="16"/>
  <c r="AG104" i="16" s="1"/>
  <c r="Y105" i="16"/>
  <c r="AF104" i="16" s="1"/>
  <c r="W105" i="16"/>
  <c r="AE104" i="16" s="1"/>
  <c r="V104" i="16"/>
  <c r="P104" i="16"/>
  <c r="O104" i="16"/>
  <c r="S101" i="16"/>
  <c r="S99" i="16" s="1"/>
  <c r="AB100" i="16"/>
  <c r="AH99" i="16" s="1"/>
  <c r="AA100" i="16"/>
  <c r="AG99" i="16" s="1"/>
  <c r="Y100" i="16"/>
  <c r="AF99" i="16" s="1"/>
  <c r="W100" i="16"/>
  <c r="AE99" i="16" s="1"/>
  <c r="V99" i="16"/>
  <c r="P99" i="16"/>
  <c r="O99" i="16"/>
  <c r="S96" i="16"/>
  <c r="S94" i="16" s="1"/>
  <c r="AB95" i="16"/>
  <c r="AH94" i="16" s="1"/>
  <c r="AA95" i="16"/>
  <c r="AG94" i="16" s="1"/>
  <c r="Y95" i="16"/>
  <c r="AF94" i="16" s="1"/>
  <c r="W95" i="16"/>
  <c r="AE94" i="16" s="1"/>
  <c r="V94" i="16"/>
  <c r="P94" i="16"/>
  <c r="O94" i="16"/>
  <c r="Q96" i="16" s="1"/>
  <c r="Q94" i="16" s="1"/>
  <c r="S91" i="16"/>
  <c r="S89" i="16" s="1"/>
  <c r="AB90" i="16"/>
  <c r="AH89" i="16" s="1"/>
  <c r="AA90" i="16"/>
  <c r="AG89" i="16" s="1"/>
  <c r="Y90" i="16"/>
  <c r="AF89" i="16" s="1"/>
  <c r="W90" i="16"/>
  <c r="AE89" i="16" s="1"/>
  <c r="V89" i="16"/>
  <c r="P89" i="16"/>
  <c r="O89" i="16"/>
  <c r="Q91" i="16" s="1"/>
  <c r="Q89" i="16" s="1"/>
  <c r="S86" i="16"/>
  <c r="S84" i="16" s="1"/>
  <c r="AB85" i="16"/>
  <c r="AH84" i="16" s="1"/>
  <c r="AA85" i="16"/>
  <c r="AG84" i="16" s="1"/>
  <c r="Y85" i="16"/>
  <c r="AF84" i="16" s="1"/>
  <c r="W85" i="16"/>
  <c r="AE84" i="16"/>
  <c r="V84" i="16"/>
  <c r="P84" i="16"/>
  <c r="O84" i="16"/>
  <c r="S81" i="16"/>
  <c r="S79" i="16" s="1"/>
  <c r="AB80" i="16"/>
  <c r="AH79" i="16" s="1"/>
  <c r="AA80" i="16"/>
  <c r="AG79" i="16" s="1"/>
  <c r="Y80" i="16"/>
  <c r="AF79" i="16" s="1"/>
  <c r="W80" i="16"/>
  <c r="AE79" i="16" s="1"/>
  <c r="V79" i="16"/>
  <c r="P79" i="16"/>
  <c r="O79" i="16"/>
  <c r="S76" i="16"/>
  <c r="S74" i="16" s="1"/>
  <c r="AB75" i="16"/>
  <c r="AH74" i="16" s="1"/>
  <c r="AA75" i="16"/>
  <c r="AG74" i="16" s="1"/>
  <c r="Y75" i="16"/>
  <c r="AF74" i="16" s="1"/>
  <c r="W75" i="16"/>
  <c r="AE74" i="16" s="1"/>
  <c r="V74" i="16"/>
  <c r="P74" i="16"/>
  <c r="O74" i="16"/>
  <c r="S71" i="16"/>
  <c r="S69" i="16" s="1"/>
  <c r="AB70" i="16"/>
  <c r="AH69" i="16" s="1"/>
  <c r="AA70" i="16"/>
  <c r="AG69" i="16" s="1"/>
  <c r="Y70" i="16"/>
  <c r="AF69" i="16" s="1"/>
  <c r="W70" i="16"/>
  <c r="AE69" i="16" s="1"/>
  <c r="V69" i="16"/>
  <c r="P69" i="16"/>
  <c r="O69" i="16"/>
  <c r="S66" i="16"/>
  <c r="S64" i="16" s="1"/>
  <c r="AB65" i="16"/>
  <c r="AH64" i="16" s="1"/>
  <c r="AA65" i="16"/>
  <c r="AG64" i="16" s="1"/>
  <c r="Y65" i="16"/>
  <c r="AF64" i="16" s="1"/>
  <c r="W65" i="16"/>
  <c r="AE64" i="16" s="1"/>
  <c r="V64" i="16"/>
  <c r="P64" i="16"/>
  <c r="O64" i="16"/>
  <c r="S61" i="16"/>
  <c r="S59" i="16" s="1"/>
  <c r="AB60" i="16"/>
  <c r="AH59" i="16" s="1"/>
  <c r="AA60" i="16"/>
  <c r="AG59" i="16" s="1"/>
  <c r="Y60" i="16"/>
  <c r="AF59" i="16" s="1"/>
  <c r="W60" i="16"/>
  <c r="AE59" i="16" s="1"/>
  <c r="V59" i="16"/>
  <c r="P59" i="16"/>
  <c r="O59" i="16"/>
  <c r="S56" i="16"/>
  <c r="S54" i="16" s="1"/>
  <c r="AB55" i="16"/>
  <c r="AH54" i="16" s="1"/>
  <c r="AA55" i="16"/>
  <c r="AG54" i="16" s="1"/>
  <c r="Y55" i="16"/>
  <c r="AF54" i="16" s="1"/>
  <c r="W55" i="16"/>
  <c r="AE54" i="16" s="1"/>
  <c r="V54" i="16"/>
  <c r="P54" i="16"/>
  <c r="O54" i="16"/>
  <c r="S51" i="16"/>
  <c r="S49" i="16" s="1"/>
  <c r="AB50" i="16"/>
  <c r="AH49" i="16" s="1"/>
  <c r="AA50" i="16"/>
  <c r="AG49" i="16" s="1"/>
  <c r="Y50" i="16"/>
  <c r="AF49" i="16" s="1"/>
  <c r="W50" i="16"/>
  <c r="AE49" i="16" s="1"/>
  <c r="V49" i="16"/>
  <c r="P49" i="16"/>
  <c r="O49" i="16"/>
  <c r="S46" i="16"/>
  <c r="S44" i="16" s="1"/>
  <c r="AB45" i="16"/>
  <c r="AA45" i="16"/>
  <c r="AG44" i="16" s="1"/>
  <c r="Y45" i="16"/>
  <c r="AF44" i="16" s="1"/>
  <c r="W45" i="16"/>
  <c r="AE44" i="16" s="1"/>
  <c r="AH44" i="16"/>
  <c r="V44" i="16"/>
  <c r="P44" i="16"/>
  <c r="O44" i="16"/>
  <c r="S41" i="16"/>
  <c r="S39" i="16" s="1"/>
  <c r="AB40" i="16"/>
  <c r="AH39" i="16" s="1"/>
  <c r="AA40" i="16"/>
  <c r="AG39" i="16" s="1"/>
  <c r="Y40" i="16"/>
  <c r="W40" i="16"/>
  <c r="AE39" i="16" s="1"/>
  <c r="AF39" i="16"/>
  <c r="V39" i="16"/>
  <c r="P39" i="16"/>
  <c r="O39" i="16"/>
  <c r="S36" i="16"/>
  <c r="S34" i="16" s="1"/>
  <c r="AB35" i="16"/>
  <c r="AA35" i="16"/>
  <c r="AG34" i="16" s="1"/>
  <c r="Y35" i="16"/>
  <c r="AF34" i="16" s="1"/>
  <c r="W35" i="16"/>
  <c r="AE34" i="16" s="1"/>
  <c r="AH34" i="16"/>
  <c r="V34" i="16"/>
  <c r="P34" i="16"/>
  <c r="O34" i="16"/>
  <c r="S31" i="16"/>
  <c r="S29" i="16" s="1"/>
  <c r="AB30" i="16"/>
  <c r="AH29" i="16" s="1"/>
  <c r="AA30" i="16"/>
  <c r="AG29" i="16" s="1"/>
  <c r="Y30" i="16"/>
  <c r="AF29" i="16" s="1"/>
  <c r="W30" i="16"/>
  <c r="AE29" i="16" s="1"/>
  <c r="V29" i="16"/>
  <c r="P29" i="16"/>
  <c r="O29" i="16"/>
  <c r="S26" i="16"/>
  <c r="S24" i="16" s="1"/>
  <c r="AB25" i="16"/>
  <c r="AH24" i="16" s="1"/>
  <c r="AA25" i="16"/>
  <c r="AG24" i="16" s="1"/>
  <c r="Y25" i="16"/>
  <c r="AF24" i="16" s="1"/>
  <c r="W25" i="16"/>
  <c r="AE24" i="16" s="1"/>
  <c r="V24" i="16" s="1"/>
  <c r="P24" i="16"/>
  <c r="O24" i="16"/>
  <c r="S21" i="16"/>
  <c r="S19" i="16" s="1"/>
  <c r="AB20" i="16"/>
  <c r="AH19" i="16" s="1"/>
  <c r="AA20" i="16"/>
  <c r="AG19" i="16" s="1"/>
  <c r="Y20" i="16"/>
  <c r="AF19" i="16" s="1"/>
  <c r="W20" i="16"/>
  <c r="AE19" i="16" s="1"/>
  <c r="V19" i="16"/>
  <c r="P19" i="16"/>
  <c r="O19" i="16"/>
  <c r="S16" i="16"/>
  <c r="S14" i="16" s="1"/>
  <c r="AB15" i="16"/>
  <c r="AH14" i="16" s="1"/>
  <c r="AA15" i="16"/>
  <c r="AG14" i="16" s="1"/>
  <c r="Y15" i="16"/>
  <c r="AF14" i="16" s="1"/>
  <c r="W15" i="16"/>
  <c r="AE14" i="16" s="1"/>
  <c r="V14" i="16" s="1"/>
  <c r="P14" i="16"/>
  <c r="O14" i="16"/>
  <c r="Q76" i="16" l="1"/>
  <c r="Q74" i="16" s="1"/>
  <c r="R74" i="16" s="1"/>
  <c r="Q81" i="16"/>
  <c r="Q79" i="16" s="1"/>
  <c r="Q71" i="16"/>
  <c r="Q69" i="16" s="1"/>
  <c r="R69" i="16" s="1"/>
  <c r="Q41" i="16"/>
  <c r="Q86" i="16"/>
  <c r="Q84" i="16" s="1"/>
  <c r="R84" i="16" s="1"/>
  <c r="Q56" i="16"/>
  <c r="Q54" i="16" s="1"/>
  <c r="R54" i="16" s="1"/>
  <c r="Q61" i="16"/>
  <c r="Q59" i="16" s="1"/>
  <c r="R59" i="16" s="1"/>
  <c r="Q66" i="16"/>
  <c r="Q64" i="16" s="1"/>
  <c r="T64" i="16" s="1"/>
  <c r="Q101" i="16"/>
  <c r="Q99" i="16" s="1"/>
  <c r="R99" i="16" s="1"/>
  <c r="Q36" i="16"/>
  <c r="Q31" i="16"/>
  <c r="Q46" i="16"/>
  <c r="R94" i="16"/>
  <c r="R79" i="16"/>
  <c r="R89" i="16"/>
  <c r="Q21" i="16"/>
  <c r="Q51" i="16"/>
  <c r="Q26" i="16"/>
  <c r="Q106" i="16"/>
  <c r="Q16" i="16"/>
  <c r="Q39" i="16" l="1"/>
  <c r="R39" i="16" s="1"/>
  <c r="T39" i="16" s="1"/>
  <c r="B39" i="16" s="1"/>
  <c r="R64" i="16"/>
  <c r="Q49" i="16"/>
  <c r="R49" i="16" s="1"/>
  <c r="Q104" i="16"/>
  <c r="R104" i="16" s="1"/>
  <c r="T49" i="16" s="1"/>
  <c r="T48" i="5"/>
  <c r="T104" i="16" l="1"/>
  <c r="S11" i="16"/>
  <c r="S9" i="16" s="1"/>
  <c r="AB10" i="16"/>
  <c r="AH9" i="16" s="1"/>
  <c r="AA10" i="16"/>
  <c r="AG9" i="16" s="1"/>
  <c r="Y10" i="16"/>
  <c r="AF9" i="16" s="1"/>
  <c r="W10" i="16"/>
  <c r="AE9" i="16" s="1"/>
  <c r="P9" i="16"/>
  <c r="O9" i="16"/>
  <c r="S5" i="16"/>
  <c r="AC67" i="5"/>
  <c r="AI66" i="5" s="1"/>
  <c r="AC64" i="5"/>
  <c r="AI63" i="5" s="1"/>
  <c r="AC61" i="5"/>
  <c r="AI60" i="5" s="1"/>
  <c r="AC58" i="5"/>
  <c r="AI57" i="5" s="1"/>
  <c r="AC55" i="5"/>
  <c r="AI54" i="5" s="1"/>
  <c r="AC52" i="5"/>
  <c r="AI51" i="5" s="1"/>
  <c r="AC49" i="5"/>
  <c r="AI48" i="5" s="1"/>
  <c r="AC46" i="5"/>
  <c r="AI45" i="5" s="1"/>
  <c r="X45" i="5" s="1"/>
  <c r="AC43" i="5"/>
  <c r="AC40" i="5"/>
  <c r="AC37" i="5"/>
  <c r="AC34" i="5"/>
  <c r="AC31" i="5"/>
  <c r="AC28" i="5"/>
  <c r="AC25" i="5"/>
  <c r="AC22" i="5"/>
  <c r="AC19" i="5"/>
  <c r="AC16" i="5"/>
  <c r="AC13" i="5"/>
  <c r="U68" i="5"/>
  <c r="U66" i="5" s="1"/>
  <c r="AD67" i="5"/>
  <c r="AJ66" i="5" s="1"/>
  <c r="AA67" i="5"/>
  <c r="AH66" i="5" s="1"/>
  <c r="Y67" i="5"/>
  <c r="AG66" i="5" s="1"/>
  <c r="R66" i="5"/>
  <c r="U65" i="5"/>
  <c r="AD64" i="5"/>
  <c r="AJ63" i="5" s="1"/>
  <c r="AA64" i="5"/>
  <c r="AH63" i="5" s="1"/>
  <c r="X63" i="5" s="1"/>
  <c r="Y64" i="5"/>
  <c r="AG63" i="5" s="1"/>
  <c r="U63" i="5"/>
  <c r="R63" i="5"/>
  <c r="U62" i="5"/>
  <c r="U60" i="5" s="1"/>
  <c r="AD61" i="5"/>
  <c r="AJ60" i="5" s="1"/>
  <c r="AA61" i="5"/>
  <c r="AH60" i="5" s="1"/>
  <c r="Y61" i="5"/>
  <c r="AG60" i="5" s="1"/>
  <c r="X60" i="5"/>
  <c r="R60" i="5"/>
  <c r="U59" i="5"/>
  <c r="U57" i="5" s="1"/>
  <c r="AD58" i="5"/>
  <c r="AJ57" i="5" s="1"/>
  <c r="AA58" i="5"/>
  <c r="AH57" i="5" s="1"/>
  <c r="Y58" i="5"/>
  <c r="AG57" i="5" s="1"/>
  <c r="R57" i="5"/>
  <c r="U56" i="5"/>
  <c r="U54" i="5" s="1"/>
  <c r="AD55" i="5"/>
  <c r="AJ54" i="5" s="1"/>
  <c r="AA55" i="5"/>
  <c r="AH54" i="5" s="1"/>
  <c r="Y55" i="5"/>
  <c r="AG54" i="5" s="1"/>
  <c r="R54" i="5"/>
  <c r="U53" i="5"/>
  <c r="U51" i="5" s="1"/>
  <c r="AD52" i="5"/>
  <c r="AJ51" i="5" s="1"/>
  <c r="AA52" i="5"/>
  <c r="AH51" i="5" s="1"/>
  <c r="X51" i="5" s="1"/>
  <c r="Y52" i="5"/>
  <c r="AG51" i="5" s="1"/>
  <c r="R51" i="5"/>
  <c r="U50" i="5"/>
  <c r="U48" i="5" s="1"/>
  <c r="AD49" i="5"/>
  <c r="AJ48" i="5" s="1"/>
  <c r="AA49" i="5"/>
  <c r="AH48" i="5" s="1"/>
  <c r="Y49" i="5"/>
  <c r="AG48" i="5" s="1"/>
  <c r="V48" i="5"/>
  <c r="R48" i="5"/>
  <c r="S50" i="5" s="1"/>
  <c r="U47" i="5"/>
  <c r="U45" i="5" s="1"/>
  <c r="AD46" i="5"/>
  <c r="AJ45" i="5" s="1"/>
  <c r="AA46" i="5"/>
  <c r="AH45" i="5" s="1"/>
  <c r="Y46" i="5"/>
  <c r="AG45" i="5" s="1"/>
  <c r="R45" i="5"/>
  <c r="U44" i="5"/>
  <c r="U42" i="5" s="1"/>
  <c r="AD43" i="5"/>
  <c r="AJ42" i="5" s="1"/>
  <c r="AA43" i="5"/>
  <c r="AH42" i="5" s="1"/>
  <c r="Y43" i="5"/>
  <c r="AG42" i="5" s="1"/>
  <c r="AI42" i="5"/>
  <c r="R42" i="5"/>
  <c r="AC10" i="5"/>
  <c r="V9" i="16" l="1"/>
  <c r="Q44" i="16"/>
  <c r="R44" i="16" s="1"/>
  <c r="Q14" i="16"/>
  <c r="R14" i="16" s="1"/>
  <c r="Q19" i="16"/>
  <c r="R19" i="16" s="1"/>
  <c r="Q34" i="16"/>
  <c r="R34" i="16" s="1"/>
  <c r="Q29" i="16"/>
  <c r="R29" i="16" s="1"/>
  <c r="Q24" i="16"/>
  <c r="R24" i="16" s="1"/>
  <c r="S68" i="5"/>
  <c r="S56" i="5"/>
  <c r="X66" i="5"/>
  <c r="X57" i="5"/>
  <c r="X54" i="5"/>
  <c r="X48" i="5"/>
  <c r="X42" i="5"/>
  <c r="S44" i="5"/>
  <c r="S47" i="5"/>
  <c r="S59" i="5"/>
  <c r="Q11" i="16"/>
  <c r="S53" i="5"/>
  <c r="S62" i="5"/>
  <c r="S65" i="5"/>
  <c r="T29" i="16" l="1"/>
  <c r="B29" i="16" s="1"/>
  <c r="T34" i="16"/>
  <c r="B34" i="16" s="1"/>
  <c r="T44" i="16"/>
  <c r="B44" i="16" s="1"/>
  <c r="Q9" i="16"/>
  <c r="R9" i="16" s="1"/>
  <c r="T19" i="16" s="1"/>
  <c r="B19" i="16" s="1"/>
  <c r="T14" i="16" l="1"/>
  <c r="B14" i="16" s="1"/>
  <c r="T9" i="16"/>
  <c r="T24" i="16"/>
  <c r="B24" i="16" s="1"/>
  <c r="A104" i="16"/>
  <c r="B9" i="16" l="1"/>
  <c r="A29" i="16" s="1"/>
  <c r="A49" i="16"/>
  <c r="AA40" i="5"/>
  <c r="AH39" i="5" s="1"/>
  <c r="AA37" i="5"/>
  <c r="AH36" i="5" s="1"/>
  <c r="AA34" i="5"/>
  <c r="AH33" i="5" s="1"/>
  <c r="AA31" i="5"/>
  <c r="AH30" i="5" s="1"/>
  <c r="AA28" i="5"/>
  <c r="AH27" i="5" s="1"/>
  <c r="AA25" i="5"/>
  <c r="AH24" i="5" s="1"/>
  <c r="AA22" i="5"/>
  <c r="AH21" i="5" s="1"/>
  <c r="AA19" i="5"/>
  <c r="AH18" i="5" s="1"/>
  <c r="AA16" i="5"/>
  <c r="AH15" i="5" s="1"/>
  <c r="AA13" i="5"/>
  <c r="AH12" i="5" s="1"/>
  <c r="AA10" i="5"/>
  <c r="AH9" i="5" s="1"/>
  <c r="A9" i="16" l="1"/>
  <c r="A39" i="16"/>
  <c r="A44" i="16"/>
  <c r="A34" i="16"/>
  <c r="A24" i="16"/>
  <c r="A14" i="16"/>
  <c r="A19" i="16"/>
  <c r="U41" i="5"/>
  <c r="U39" i="5" s="1"/>
  <c r="AD40" i="5"/>
  <c r="AJ39" i="5" s="1"/>
  <c r="AI39" i="5"/>
  <c r="Y40" i="5"/>
  <c r="AG39" i="5" s="1"/>
  <c r="X39" i="5" s="1"/>
  <c r="R39" i="5"/>
  <c r="U38" i="5"/>
  <c r="U36" i="5" s="1"/>
  <c r="AD37" i="5"/>
  <c r="AJ36" i="5" s="1"/>
  <c r="AI36" i="5"/>
  <c r="Y37" i="5"/>
  <c r="AG36" i="5" s="1"/>
  <c r="R36" i="5"/>
  <c r="U35" i="5"/>
  <c r="U33" i="5" s="1"/>
  <c r="AD34" i="5"/>
  <c r="AJ33" i="5" s="1"/>
  <c r="AI33" i="5"/>
  <c r="Y34" i="5"/>
  <c r="AG33" i="5" s="1"/>
  <c r="R33" i="5"/>
  <c r="U32" i="5"/>
  <c r="U30" i="5" s="1"/>
  <c r="AD31" i="5"/>
  <c r="AJ30" i="5" s="1"/>
  <c r="AI30" i="5"/>
  <c r="Y31" i="5"/>
  <c r="AG30" i="5" s="1"/>
  <c r="R30" i="5"/>
  <c r="U29" i="5"/>
  <c r="U27" i="5" s="1"/>
  <c r="AD28" i="5"/>
  <c r="AJ27" i="5" s="1"/>
  <c r="AI27" i="5"/>
  <c r="Y28" i="5"/>
  <c r="AG27" i="5" s="1"/>
  <c r="R27" i="5"/>
  <c r="U26" i="5"/>
  <c r="U24" i="5" s="1"/>
  <c r="AD25" i="5"/>
  <c r="AJ24" i="5" s="1"/>
  <c r="AI24" i="5"/>
  <c r="Y25" i="5"/>
  <c r="AG24" i="5" s="1"/>
  <c r="R24" i="5"/>
  <c r="U23" i="5"/>
  <c r="U21" i="5" s="1"/>
  <c r="AD22" i="5"/>
  <c r="AJ21" i="5" s="1"/>
  <c r="AI21" i="5"/>
  <c r="Y22" i="5"/>
  <c r="AG21" i="5" s="1"/>
  <c r="R21" i="5"/>
  <c r="U20" i="5"/>
  <c r="U18" i="5" s="1"/>
  <c r="AD19" i="5"/>
  <c r="AJ18" i="5" s="1"/>
  <c r="AI18" i="5"/>
  <c r="Y19" i="5"/>
  <c r="AG18" i="5" s="1"/>
  <c r="R18" i="5"/>
  <c r="U17" i="5"/>
  <c r="U15" i="5" s="1"/>
  <c r="AD16" i="5"/>
  <c r="AJ15" i="5" s="1"/>
  <c r="AI15" i="5"/>
  <c r="Y16" i="5"/>
  <c r="AG15" i="5" s="1"/>
  <c r="R15" i="5"/>
  <c r="U14" i="5"/>
  <c r="U12" i="5" s="1"/>
  <c r="AD13" i="5"/>
  <c r="AJ12" i="5" s="1"/>
  <c r="AI12" i="5"/>
  <c r="Y13" i="5"/>
  <c r="AG12" i="5" s="1"/>
  <c r="R12" i="5"/>
  <c r="U11" i="5"/>
  <c r="U9" i="5" s="1"/>
  <c r="AD10" i="5"/>
  <c r="AJ9" i="5" s="1"/>
  <c r="AI9" i="5"/>
  <c r="Y10" i="5"/>
  <c r="AG9" i="5" s="1"/>
  <c r="R9" i="5"/>
  <c r="U5" i="5"/>
  <c r="X12" i="5" l="1"/>
  <c r="C48" i="5"/>
  <c r="A48" i="5" s="1"/>
  <c r="S48" i="5"/>
  <c r="S57" i="5"/>
  <c r="T57" i="5" s="1"/>
  <c r="V57" i="5" s="1"/>
  <c r="C57" i="5" s="1"/>
  <c r="A57" i="5" s="1"/>
  <c r="S63" i="5"/>
  <c r="T63" i="5" s="1"/>
  <c r="S54" i="5"/>
  <c r="T54" i="5" s="1"/>
  <c r="S51" i="5"/>
  <c r="T51" i="5" s="1"/>
  <c r="S66" i="5"/>
  <c r="T66" i="5" s="1"/>
  <c r="S42" i="5"/>
  <c r="T42" i="5" s="1"/>
  <c r="S60" i="5"/>
  <c r="T60" i="5" s="1"/>
  <c r="V60" i="5" s="1"/>
  <c r="C60" i="5" s="1"/>
  <c r="S45" i="5"/>
  <c r="T45" i="5" s="1"/>
  <c r="X33" i="5"/>
  <c r="X27" i="5"/>
  <c r="X21" i="5"/>
  <c r="X9" i="5"/>
  <c r="X15" i="5"/>
  <c r="X18" i="5"/>
  <c r="X24" i="5"/>
  <c r="X30" i="5"/>
  <c r="X36" i="5"/>
  <c r="S41" i="5"/>
  <c r="S23" i="5"/>
  <c r="S35" i="5"/>
  <c r="S38" i="5"/>
  <c r="S32" i="5"/>
  <c r="B30" i="5" s="1"/>
  <c r="S20" i="5"/>
  <c r="S17" i="5"/>
  <c r="S26" i="5"/>
  <c r="S14" i="5"/>
  <c r="S29" i="5"/>
  <c r="S11" i="5"/>
  <c r="S39" i="5" l="1"/>
  <c r="T39" i="5" s="1"/>
  <c r="S33" i="5"/>
  <c r="T33" i="5" s="1"/>
  <c r="S30" i="5"/>
  <c r="T30" i="5" s="1"/>
  <c r="V30" i="5" s="1"/>
  <c r="S21" i="5"/>
  <c r="S18" i="5"/>
  <c r="S15" i="5"/>
  <c r="T15" i="5" s="1"/>
  <c r="S36" i="5"/>
  <c r="T36" i="5" s="1"/>
  <c r="S27" i="5"/>
  <c r="S24" i="5"/>
  <c r="S12" i="5"/>
  <c r="T12" i="5" s="1"/>
  <c r="S9" i="5"/>
  <c r="T9" i="5" s="1"/>
  <c r="T27" i="5" l="1"/>
  <c r="V27" i="5" s="1"/>
  <c r="B27" i="5" s="1"/>
  <c r="C27" i="5" s="1"/>
  <c r="V39" i="5"/>
  <c r="B39" i="5" s="1"/>
  <c r="C39" i="5" s="1"/>
  <c r="T18" i="5"/>
  <c r="C30" i="5"/>
  <c r="V36" i="5"/>
  <c r="B36" i="5" s="1"/>
  <c r="T24" i="5"/>
  <c r="T21" i="5"/>
  <c r="V51" i="5" s="1"/>
  <c r="C51" i="5" s="1"/>
  <c r="V24" i="5" l="1"/>
  <c r="B24" i="5" s="1"/>
  <c r="C24" i="5" s="1"/>
  <c r="V18" i="5"/>
  <c r="B18" i="5" s="1"/>
  <c r="C18" i="5" s="1"/>
  <c r="V15" i="5"/>
  <c r="B15" i="5" s="1"/>
  <c r="C15" i="5" s="1"/>
  <c r="V66" i="5"/>
  <c r="V54" i="5"/>
  <c r="C54" i="5" s="1"/>
  <c r="V21" i="5"/>
  <c r="V42" i="5"/>
  <c r="V45" i="5"/>
  <c r="V63" i="5"/>
  <c r="V12" i="5"/>
  <c r="B12" i="5" s="1"/>
  <c r="V33" i="5"/>
  <c r="B33" i="5" s="1"/>
  <c r="C36" i="5"/>
  <c r="V9" i="5"/>
  <c r="B9" i="5" s="1"/>
  <c r="B66" i="5" l="1"/>
  <c r="C66" i="5" s="1"/>
  <c r="B21" i="5"/>
  <c r="C21" i="5" s="1"/>
  <c r="C63" i="5"/>
  <c r="C45" i="5"/>
  <c r="C33" i="5"/>
  <c r="C42" i="5"/>
  <c r="C9" i="5"/>
  <c r="A27" i="5" s="1"/>
  <c r="C12" i="5"/>
  <c r="A36" i="5" l="1"/>
  <c r="A18" i="5"/>
  <c r="A9" i="5"/>
  <c r="A51" i="5"/>
  <c r="A21" i="5"/>
  <c r="A12" i="5"/>
  <c r="A33" i="5"/>
  <c r="A24" i="5"/>
  <c r="A54" i="5"/>
  <c r="A45" i="5"/>
  <c r="A63" i="5"/>
  <c r="A42" i="5"/>
  <c r="A66" i="5"/>
  <c r="A60" i="5"/>
  <c r="A30" i="5"/>
  <c r="A39" i="5"/>
  <c r="A15" i="5"/>
</calcChain>
</file>

<file path=xl/sharedStrings.xml><?xml version="1.0" encoding="utf-8"?>
<sst xmlns="http://schemas.openxmlformats.org/spreadsheetml/2006/main" count="591" uniqueCount="228">
  <si>
    <t>КОЛО ЛИГЕ СРБИЈЕ У ПЛАНИНАРСКОЈ ОРИЈЕНТАЦИЈИ</t>
  </si>
  <si>
    <t>Место:</t>
  </si>
  <si>
    <t>Датум:</t>
  </si>
  <si>
    <t>године</t>
  </si>
  <si>
    <t>Задато време:</t>
  </si>
  <si>
    <t>мин.</t>
  </si>
  <si>
    <t>h</t>
  </si>
  <si>
    <t>Задато време прерачунато у секундама:</t>
  </si>
  <si>
    <t>Укупан број КТ:</t>
  </si>
  <si>
    <t>Тест теорија:</t>
  </si>
  <si>
    <t>Тест топографија:</t>
  </si>
  <si>
    <t>Практични задаци:</t>
  </si>
  <si>
    <t>Пласман</t>
  </si>
  <si>
    <t>Назив екипе</t>
  </si>
  <si>
    <t>Састав екипе</t>
  </si>
  <si>
    <t>Број чипа</t>
  </si>
  <si>
    <t>Време старта</t>
  </si>
  <si>
    <t>Време циља</t>
  </si>
  <si>
    <t>ч</t>
  </si>
  <si>
    <t>м</t>
  </si>
  <si>
    <t>с</t>
  </si>
  <si>
    <t>Пронађене КТ</t>
  </si>
  <si>
    <t>Пласман у трци</t>
  </si>
  <si>
    <t>Тест теорија</t>
  </si>
  <si>
    <t>Тест топографија</t>
  </si>
  <si>
    <t>Практични задаци</t>
  </si>
  <si>
    <t>Недостатак опреме</t>
  </si>
  <si>
    <t>Судијска одлука</t>
  </si>
  <si>
    <t>Старт сек.</t>
  </si>
  <si>
    <t>Циљ сек.</t>
  </si>
  <si>
    <t>КЛУБОВИ</t>
  </si>
  <si>
    <t>време</t>
  </si>
  <si>
    <t>ПИОНИРИ</t>
  </si>
  <si>
    <t>ЈУНИОРИ</t>
  </si>
  <si>
    <t>СЕНИОРИ</t>
  </si>
  <si>
    <t>ВЕТЕРАНИ</t>
  </si>
  <si>
    <t>РЕКРЕАТИВНА</t>
  </si>
  <si>
    <t>Авала ПД Београд</t>
  </si>
  <si>
    <t>Азимут ПД Београд</t>
  </si>
  <si>
    <t>Вукан ПК Пожаревац</t>
  </si>
  <si>
    <t>Јаворак ПК Параћин</t>
  </si>
  <si>
    <t>Торник ПК Чајетина</t>
  </si>
  <si>
    <t>Копаоник ПСД Београд</t>
  </si>
  <si>
    <t>Кукавица ПСК Лесковац</t>
  </si>
  <si>
    <t>Мосор ПСК Ниш</t>
  </si>
  <si>
    <t>Победа ПСК Београд</t>
  </si>
  <si>
    <t>Спартак ПСК Суботица</t>
  </si>
  <si>
    <t>Челик ПСК Смедерево</t>
  </si>
  <si>
    <t>Магиц Мап СК Београд</t>
  </si>
  <si>
    <t>Високогорци СПУ Ваљево</t>
  </si>
  <si>
    <t>Феникс СУ Горњи Милановац</t>
  </si>
  <si>
    <t>Сунчевица СУПСД Ариље</t>
  </si>
  <si>
    <t>Јасеница ПОСК См. Паланка</t>
  </si>
  <si>
    <t>Стражилово ПСД Ср.Карловци</t>
  </si>
  <si>
    <t>Железничар ПСД Нови Сад</t>
  </si>
  <si>
    <t>Маслачак СК Београд</t>
  </si>
  <si>
    <t>Топлица ПСК Прокупље</t>
  </si>
  <si>
    <t>ПТТ ПОСК Београд</t>
  </si>
  <si>
    <t>Железничар ПК Инђија</t>
  </si>
  <si>
    <t>Каблар ПД Чачак</t>
  </si>
  <si>
    <t>Гора ПЕК Крагујевац</t>
  </si>
  <si>
    <t>Планински дух ПД Јагодина</t>
  </si>
  <si>
    <t>Бељаница ПД Свилајнац</t>
  </si>
  <si>
    <t>Брђанка ПСК Алексинац</t>
  </si>
  <si>
    <t>Букуља ПД Аранђеловац</t>
  </si>
  <si>
    <t>Голија ПД Ивањица</t>
  </si>
  <si>
    <t>Горњак ПД Петровац</t>
  </si>
  <si>
    <t>Јастребац ПСК Крушевац</t>
  </si>
  <si>
    <t>Јухор ПСК Јагодина</t>
  </si>
  <si>
    <t>Компас ПОК Вршац</t>
  </si>
  <si>
    <t>Рунолист ПК Јагодина</t>
  </si>
  <si>
    <t>Црни врх ПСД Бор</t>
  </si>
  <si>
    <t>Укупно бодова</t>
  </si>
  <si>
    <t>Клуб (Друштво)</t>
  </si>
  <si>
    <t>Време у трци (секунде)</t>
  </si>
  <si>
    <t>Теорија</t>
  </si>
  <si>
    <t>Топографија</t>
  </si>
  <si>
    <t>Практични</t>
  </si>
  <si>
    <t>Опрема</t>
  </si>
  <si>
    <t>Тестови и опрема укупно</t>
  </si>
  <si>
    <t xml:space="preserve">Судијска одлука по времену </t>
  </si>
  <si>
    <t>Алма Монс Адв. ПД Нови Сад</t>
  </si>
  <si>
    <t>Борковац ПК Рума</t>
  </si>
  <si>
    <t>Вилина Водица ПД Буковац</t>
  </si>
  <si>
    <t>Еко курир ПГД Нови Сад</t>
  </si>
  <si>
    <t>Гора ПК Врбас</t>
  </si>
  <si>
    <t>Зуброва ПД Ћуприја</t>
  </si>
  <si>
    <t>DISQ</t>
  </si>
  <si>
    <t>VK</t>
  </si>
  <si>
    <t>rank</t>
  </si>
  <si>
    <t>Пол</t>
  </si>
  <si>
    <t>М</t>
  </si>
  <si>
    <t>Ж</t>
  </si>
  <si>
    <t>Бодови за женске такмичаре</t>
  </si>
  <si>
    <t>Бодови за жене у екипи</t>
  </si>
  <si>
    <t>Бодови за жене</t>
  </si>
  <si>
    <t>Време чекања на КТ (секунде)</t>
  </si>
  <si>
    <t>Бодови за време у трци</t>
  </si>
  <si>
    <t>Виа Адвентуре ПД Бор</t>
  </si>
  <si>
    <t>Победа</t>
  </si>
  <si>
    <t>Игор Сурутка</t>
  </si>
  <si>
    <t>Илија Обрић</t>
  </si>
  <si>
    <t>Новак Кесић</t>
  </si>
  <si>
    <t>Петра Лончар</t>
  </si>
  <si>
    <t>Милош Јосифовић</t>
  </si>
  <si>
    <t>Саша Дуловић</t>
  </si>
  <si>
    <t>Јаворак</t>
  </si>
  <si>
    <t>Мирко Анђелковић</t>
  </si>
  <si>
    <t>Саша Милошевић</t>
  </si>
  <si>
    <t>Бранка Брадашевић</t>
  </si>
  <si>
    <t>Челик</t>
  </si>
  <si>
    <t>Анка Ранковић</t>
  </si>
  <si>
    <t>Марта Трајковић</t>
  </si>
  <si>
    <t>Ружица Трајковић</t>
  </si>
  <si>
    <t>Душан Јовановић</t>
  </si>
  <si>
    <t>Саша Павић</t>
  </si>
  <si>
    <t>Софија Николић</t>
  </si>
  <si>
    <t>Богдан Јовановић</t>
  </si>
  <si>
    <t>Југослав Јовановић</t>
  </si>
  <si>
    <t>Алма Монс</t>
  </si>
  <si>
    <t>Владимир Стоиљковић</t>
  </si>
  <si>
    <t>Јаворак 2</t>
  </si>
  <si>
    <t>КУП ГРАДА БОРА</t>
  </si>
  <si>
    <t>Борски Стол</t>
  </si>
  <si>
    <t>19.04.2026.</t>
  </si>
  <si>
    <t>Челик 1</t>
  </si>
  <si>
    <t>Победа 1</t>
  </si>
  <si>
    <t>Победа 2</t>
  </si>
  <si>
    <t>Победа 3</t>
  </si>
  <si>
    <t>Победа 4</t>
  </si>
  <si>
    <t>Шумски духови</t>
  </si>
  <si>
    <t>Сава Јовановић</t>
  </si>
  <si>
    <t>Филип Николић</t>
  </si>
  <si>
    <t xml:space="preserve">Миленија Живојиновић </t>
  </si>
  <si>
    <t>Вања Коља Обрић</t>
  </si>
  <si>
    <t>Софија Костић</t>
  </si>
  <si>
    <t>Андрија Раденковић</t>
  </si>
  <si>
    <t>Алекса Костић</t>
  </si>
  <si>
    <t>Павле Вујаклија</t>
  </si>
  <si>
    <t>Тадија Раденковић</t>
  </si>
  <si>
    <t>Ђорђе Вујаклија</t>
  </si>
  <si>
    <t>Јаков Раденковић</t>
  </si>
  <si>
    <t>Теодор Јовановић</t>
  </si>
  <si>
    <t>Ђорђе Зелић</t>
  </si>
  <si>
    <t>Александар Настић</t>
  </si>
  <si>
    <t>Тара Вучинић</t>
  </si>
  <si>
    <t>Марија Лајбеншпергер</t>
  </si>
  <si>
    <t>Теодора Лајбеншпергер</t>
  </si>
  <si>
    <t>Ива Николић</t>
  </si>
  <si>
    <t>Лазар Николић</t>
  </si>
  <si>
    <t>Катарина Терзић</t>
  </si>
  <si>
    <t>Маша Гмизић</t>
  </si>
  <si>
    <t>Огњен Бобић</t>
  </si>
  <si>
    <t>Искра Бобић</t>
  </si>
  <si>
    <t>Јован Вујошевић</t>
  </si>
  <si>
    <t>Челик 2</t>
  </si>
  <si>
    <t>Црни Врх</t>
  </si>
  <si>
    <t>Јасеница</t>
  </si>
  <si>
    <t>Шумски вукови</t>
  </si>
  <si>
    <t>Саша Николић</t>
  </si>
  <si>
    <t>Александар Живојиновић</t>
  </si>
  <si>
    <t>Дејан Ранковић</t>
  </si>
  <si>
    <t>Наташа Васојевић</t>
  </si>
  <si>
    <t>Ђорђе Петровић</t>
  </si>
  <si>
    <t>Андреј Петровић</t>
  </si>
  <si>
    <t>Петар Радивојевић</t>
  </si>
  <si>
    <t>Станислава Совиљ Гмизић</t>
  </si>
  <si>
    <t>Љиљана Ђорђевић</t>
  </si>
  <si>
    <t>Ђорђе Ђорђевић</t>
  </si>
  <si>
    <t>Павле Васић</t>
  </si>
  <si>
    <t>Марко Јанчић</t>
  </si>
  <si>
    <t>Слободан Ивковић</t>
  </si>
  <si>
    <t>Марко Грујић</t>
  </si>
  <si>
    <t>Даринка Раденковић</t>
  </si>
  <si>
    <t>Ивана Максимовић</t>
  </si>
  <si>
    <t>Иван Цветковић</t>
  </si>
  <si>
    <t>Владан Вујаклија</t>
  </si>
  <si>
    <t>Тамара Коматовић</t>
  </si>
  <si>
    <t>Владимир Ненадић</t>
  </si>
  <si>
    <t>Алекса Ненадић</t>
  </si>
  <si>
    <t>Богдан Лончаревић</t>
  </si>
  <si>
    <t>Јасеница 1</t>
  </si>
  <si>
    <t>Јасеница 2</t>
  </si>
  <si>
    <t>Јаворак 1</t>
  </si>
  <si>
    <t>Драган Павловић</t>
  </si>
  <si>
    <t>Драган Тасић</t>
  </si>
  <si>
    <t>Биљана Аранђеловић</t>
  </si>
  <si>
    <t>Иван Ћосић</t>
  </si>
  <si>
    <t>Бојана Пауновић</t>
  </si>
  <si>
    <t>Љиљана Грујић</t>
  </si>
  <si>
    <t>Илијана Обрић</t>
  </si>
  <si>
    <t>Снежана Костић</t>
  </si>
  <si>
    <t>Игор Ђурђевић</t>
  </si>
  <si>
    <t>Радован Марковић</t>
  </si>
  <si>
    <t>Иван Букумирић</t>
  </si>
  <si>
    <t>Милорад Станојковић</t>
  </si>
  <si>
    <t>Зоран Миловановић</t>
  </si>
  <si>
    <t>Саша Стевановић</t>
  </si>
  <si>
    <t>Јованка Петровић</t>
  </si>
  <si>
    <t>Албена Тешић</t>
  </si>
  <si>
    <t>Драгана Мидић</t>
  </si>
  <si>
    <t>Јелена Кнежевић</t>
  </si>
  <si>
    <t>Снежана Тодосић</t>
  </si>
  <si>
    <t>Маријана Мијановић</t>
  </si>
  <si>
    <t>Мирела Марковић</t>
  </si>
  <si>
    <t>Виа Адвентуре</t>
  </si>
  <si>
    <t>Авала 1</t>
  </si>
  <si>
    <t>Гора</t>
  </si>
  <si>
    <t>Вид Станић</t>
  </si>
  <si>
    <t>Нада Борота Вучинић</t>
  </si>
  <si>
    <t>Михаило Вучинић</t>
  </si>
  <si>
    <t>Марија Ђуровић</t>
  </si>
  <si>
    <t>Искра Демковић</t>
  </si>
  <si>
    <t>Ања Нада Милорадовић</t>
  </si>
  <si>
    <t>Михаило Радиновић</t>
  </si>
  <si>
    <t>Мирослав Живковић</t>
  </si>
  <si>
    <t>Христина Георгиевски</t>
  </si>
  <si>
    <t>Кристина Петровић</t>
  </si>
  <si>
    <t>Јована Станисављевски</t>
  </si>
  <si>
    <t>Милош Стојановић</t>
  </si>
  <si>
    <t>Душан Рајковић</t>
  </si>
  <si>
    <t>Коста Ћирић</t>
  </si>
  <si>
    <t>Ержебет Ћирић</t>
  </si>
  <si>
    <t>Ема Лукуић</t>
  </si>
  <si>
    <t>Милан Никић</t>
  </si>
  <si>
    <t>Ђорђе Антић</t>
  </si>
  <si>
    <t>Слобода Ђурђевић</t>
  </si>
  <si>
    <t>Драгана Станић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</si>
</sst>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Berlin Sans FB Dem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24"/>
      <color theme="2" tint="-0.499984740745262"/>
      <name val="Bauhaus 93"/>
      <family val="5"/>
    </font>
    <font>
      <b/>
      <sz val="2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0" fillId="8" borderId="0" xfId="0" applyFill="1"/>
    <xf numFmtId="4" fontId="0" fillId="8" borderId="0" xfId="0" applyNumberFormat="1" applyFill="1"/>
    <xf numFmtId="4" fontId="0" fillId="0" borderId="0" xfId="0" applyNumberFormat="1"/>
    <xf numFmtId="0" fontId="7" fillId="2" borderId="0" xfId="0" applyFont="1" applyFill="1" applyAlignment="1">
      <alignment horizontal="center" vertical="center"/>
    </xf>
    <xf numFmtId="0" fontId="2" fillId="0" borderId="18" xfId="0" applyFont="1" applyBorder="1"/>
    <xf numFmtId="0" fontId="2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" fontId="0" fillId="8" borderId="0" xfId="0" applyNumberFormat="1" applyFill="1"/>
    <xf numFmtId="1" fontId="0" fillId="0" borderId="0" xfId="0" applyNumberFormat="1"/>
    <xf numFmtId="0" fontId="0" fillId="0" borderId="8" xfId="0" applyBorder="1" applyAlignment="1">
      <alignment horizontal="center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right" vertical="center"/>
    </xf>
    <xf numFmtId="0" fontId="1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15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right" vertical="center"/>
    </xf>
    <xf numFmtId="0" fontId="16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2" fillId="5" borderId="20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6" fillId="5" borderId="28" xfId="0" applyFont="1" applyFill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0EE"/>
      <color rgb="FFF9959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workbookViewId="0">
      <selection activeCell="D12" sqref="D12"/>
    </sheetView>
  </sheetViews>
  <sheetFormatPr defaultRowHeight="14.4" x14ac:dyDescent="0.3"/>
  <cols>
    <col min="1" max="1" width="15.33203125" customWidth="1"/>
  </cols>
  <sheetData>
    <row r="1" spans="1:1" x14ac:dyDescent="0.3">
      <c r="A1" s="8" t="s">
        <v>30</v>
      </c>
    </row>
    <row r="2" spans="1:1" ht="28.8" x14ac:dyDescent="0.3">
      <c r="A2" s="1" t="s">
        <v>37</v>
      </c>
    </row>
    <row r="3" spans="1:1" ht="28.8" x14ac:dyDescent="0.3">
      <c r="A3" s="1" t="s">
        <v>38</v>
      </c>
    </row>
    <row r="4" spans="1:1" ht="28.8" x14ac:dyDescent="0.3">
      <c r="A4" s="1" t="s">
        <v>81</v>
      </c>
    </row>
    <row r="5" spans="1:1" ht="28.8" x14ac:dyDescent="0.3">
      <c r="A5" s="1" t="s">
        <v>62</v>
      </c>
    </row>
    <row r="6" spans="1:1" ht="28.8" x14ac:dyDescent="0.3">
      <c r="A6" s="1" t="s">
        <v>82</v>
      </c>
    </row>
    <row r="7" spans="1:1" ht="28.8" x14ac:dyDescent="0.3">
      <c r="A7" s="1" t="s">
        <v>63</v>
      </c>
    </row>
    <row r="8" spans="1:1" ht="28.8" x14ac:dyDescent="0.3">
      <c r="A8" s="1" t="s">
        <v>64</v>
      </c>
    </row>
    <row r="9" spans="1:1" ht="28.8" x14ac:dyDescent="0.3">
      <c r="A9" s="1" t="s">
        <v>98</v>
      </c>
    </row>
    <row r="10" spans="1:1" ht="28.8" x14ac:dyDescent="0.3">
      <c r="A10" s="1" t="s">
        <v>83</v>
      </c>
    </row>
    <row r="11" spans="1:1" ht="28.8" x14ac:dyDescent="0.3">
      <c r="A11" s="1" t="s">
        <v>49</v>
      </c>
    </row>
    <row r="12" spans="1:1" ht="28.8" x14ac:dyDescent="0.3">
      <c r="A12" s="1" t="s">
        <v>39</v>
      </c>
    </row>
    <row r="13" spans="1:1" ht="28.8" x14ac:dyDescent="0.3">
      <c r="A13" s="1" t="s">
        <v>65</v>
      </c>
    </row>
    <row r="14" spans="1:1" ht="28.8" x14ac:dyDescent="0.3">
      <c r="A14" s="1" t="s">
        <v>60</v>
      </c>
    </row>
    <row r="15" spans="1:1" x14ac:dyDescent="0.3">
      <c r="A15" s="1" t="s">
        <v>85</v>
      </c>
    </row>
    <row r="16" spans="1:1" ht="28.8" x14ac:dyDescent="0.3">
      <c r="A16" s="1" t="s">
        <v>66</v>
      </c>
    </row>
    <row r="17" spans="1:1" ht="28.8" x14ac:dyDescent="0.3">
      <c r="A17" s="1" t="s">
        <v>84</v>
      </c>
    </row>
    <row r="18" spans="1:1" ht="28.8" x14ac:dyDescent="0.3">
      <c r="A18" s="1" t="s">
        <v>58</v>
      </c>
    </row>
    <row r="19" spans="1:1" ht="28.8" x14ac:dyDescent="0.3">
      <c r="A19" s="1" t="s">
        <v>54</v>
      </c>
    </row>
    <row r="20" spans="1:1" ht="28.8" x14ac:dyDescent="0.3">
      <c r="A20" s="1" t="s">
        <v>86</v>
      </c>
    </row>
    <row r="21" spans="1:1" ht="28.8" x14ac:dyDescent="0.3">
      <c r="A21" s="1" t="s">
        <v>40</v>
      </c>
    </row>
    <row r="22" spans="1:1" ht="28.8" x14ac:dyDescent="0.3">
      <c r="A22" s="1" t="s">
        <v>52</v>
      </c>
    </row>
    <row r="23" spans="1:1" ht="28.8" x14ac:dyDescent="0.3">
      <c r="A23" s="1" t="s">
        <v>67</v>
      </c>
    </row>
    <row r="24" spans="1:1" ht="28.8" x14ac:dyDescent="0.3">
      <c r="A24" s="1" t="s">
        <v>68</v>
      </c>
    </row>
    <row r="25" spans="1:1" ht="28.8" x14ac:dyDescent="0.3">
      <c r="A25" s="1" t="s">
        <v>59</v>
      </c>
    </row>
    <row r="26" spans="1:1" ht="28.8" x14ac:dyDescent="0.3">
      <c r="A26" s="1" t="s">
        <v>69</v>
      </c>
    </row>
    <row r="27" spans="1:1" ht="28.8" x14ac:dyDescent="0.3">
      <c r="A27" s="1" t="s">
        <v>42</v>
      </c>
    </row>
    <row r="28" spans="1:1" ht="28.8" x14ac:dyDescent="0.3">
      <c r="A28" s="1" t="s">
        <v>43</v>
      </c>
    </row>
    <row r="29" spans="1:1" ht="28.8" x14ac:dyDescent="0.3">
      <c r="A29" s="1" t="s">
        <v>48</v>
      </c>
    </row>
    <row r="30" spans="1:1" ht="28.8" x14ac:dyDescent="0.3">
      <c r="A30" s="1" t="s">
        <v>55</v>
      </c>
    </row>
    <row r="31" spans="1:1" x14ac:dyDescent="0.3">
      <c r="A31" s="1" t="s">
        <v>44</v>
      </c>
    </row>
    <row r="32" spans="1:1" ht="28.8" x14ac:dyDescent="0.3">
      <c r="A32" s="1" t="s">
        <v>61</v>
      </c>
    </row>
    <row r="33" spans="1:1" ht="28.8" x14ac:dyDescent="0.3">
      <c r="A33" s="1" t="s">
        <v>45</v>
      </c>
    </row>
    <row r="34" spans="1:1" ht="28.8" x14ac:dyDescent="0.3">
      <c r="A34" s="1" t="s">
        <v>57</v>
      </c>
    </row>
    <row r="35" spans="1:1" ht="28.8" x14ac:dyDescent="0.3">
      <c r="A35" s="1" t="s">
        <v>70</v>
      </c>
    </row>
    <row r="36" spans="1:1" ht="28.8" x14ac:dyDescent="0.3">
      <c r="A36" s="1" t="s">
        <v>46</v>
      </c>
    </row>
    <row r="37" spans="1:1" ht="43.2" x14ac:dyDescent="0.3">
      <c r="A37" s="1" t="s">
        <v>53</v>
      </c>
    </row>
    <row r="38" spans="1:1" ht="28.8" x14ac:dyDescent="0.3">
      <c r="A38" s="1" t="s">
        <v>51</v>
      </c>
    </row>
    <row r="39" spans="1:1" ht="28.8" x14ac:dyDescent="0.3">
      <c r="A39" s="1" t="s">
        <v>56</v>
      </c>
    </row>
    <row r="40" spans="1:1" ht="28.8" x14ac:dyDescent="0.3">
      <c r="A40" s="1" t="s">
        <v>41</v>
      </c>
    </row>
    <row r="41" spans="1:1" ht="43.2" x14ac:dyDescent="0.3">
      <c r="A41" s="1" t="s">
        <v>50</v>
      </c>
    </row>
    <row r="42" spans="1:1" ht="28.8" x14ac:dyDescent="0.3">
      <c r="A42" s="1" t="s">
        <v>71</v>
      </c>
    </row>
    <row r="43" spans="1:1" ht="28.8" x14ac:dyDescent="0.3">
      <c r="A43" s="1" t="s">
        <v>47</v>
      </c>
    </row>
  </sheetData>
  <sheetProtection algorithmName="SHA-512" hashValue="Srbsarcyejsmj6haQfkvFnYdxZAsg6m1AcjBGhQz3SqTHw4MSrMwqYtxLkkom578a6DP/3Bl6SsJvYp6sv3GhA==" saltValue="h05g2qLhqvWg123+YTuDEg==" spinCount="100000" sheet="1" objects="1" scenarios="1"/>
  <sortState xmlns:xlrd2="http://schemas.microsoft.com/office/spreadsheetml/2017/richdata2" ref="A2:A43">
    <sortCondition ref="A2:A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68"/>
  <sheetViews>
    <sheetView tabSelected="1" zoomScale="92" zoomScaleNormal="92" workbookViewId="0">
      <selection activeCell="P27" sqref="P27:P29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33203125" hidden="1" customWidth="1"/>
    <col min="18" max="18" width="10.88671875" hidden="1" customWidth="1"/>
    <col min="19" max="19" width="13.6640625" customWidth="1"/>
    <col min="20" max="20" width="9.33203125" hidden="1" customWidth="1"/>
    <col min="21" max="21" width="17.33203125" customWidth="1"/>
    <col min="22" max="22" width="12.6640625" customWidth="1"/>
    <col min="23" max="23" width="10.109375" customWidth="1"/>
    <col min="24" max="24" width="11.6640625" customWidth="1"/>
    <col min="26" max="26" width="9" customWidth="1"/>
    <col min="27" max="27" width="8.5546875" customWidth="1"/>
    <col min="28" max="28" width="8.33203125" customWidth="1"/>
    <col min="29" max="29" width="11.109375" customWidth="1"/>
    <col min="30" max="30" width="10.88671875" customWidth="1"/>
    <col min="32" max="32" width="8.6640625" customWidth="1"/>
    <col min="33" max="33" width="0.109375" customWidth="1"/>
    <col min="34" max="36" width="8.88671875" hidden="1" customWidth="1"/>
    <col min="37" max="37" width="8.6640625" hidden="1" customWidth="1"/>
  </cols>
  <sheetData>
    <row r="1" spans="1:37" ht="28.8" x14ac:dyDescent="0.55000000000000004">
      <c r="A1" s="148">
        <v>1</v>
      </c>
      <c r="B1" s="148"/>
      <c r="C1" s="148"/>
      <c r="D1" s="148"/>
      <c r="E1" s="148"/>
      <c r="F1" s="148"/>
      <c r="G1" s="148"/>
      <c r="H1" s="148"/>
      <c r="I1" s="99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  <c r="AA1" s="100"/>
      <c r="AB1" s="100"/>
      <c r="AC1" s="100"/>
      <c r="AD1" s="100"/>
      <c r="AE1" s="100"/>
      <c r="AF1" s="100"/>
    </row>
    <row r="2" spans="1:37" ht="21" customHeight="1" x14ac:dyDescent="0.3">
      <c r="A2" s="93"/>
      <c r="B2" s="93"/>
      <c r="C2" s="93"/>
      <c r="D2" s="93"/>
      <c r="E2" s="93"/>
      <c r="F2" s="147" t="s">
        <v>122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93"/>
      <c r="AA2" s="93"/>
      <c r="AB2" s="93"/>
      <c r="AC2" s="93"/>
      <c r="AD2" s="93"/>
      <c r="AE2" s="93"/>
      <c r="AF2" s="93"/>
    </row>
    <row r="3" spans="1:37" ht="25.2" customHeight="1" x14ac:dyDescent="0.3">
      <c r="A3" s="36" t="s">
        <v>1</v>
      </c>
      <c r="B3" s="146" t="s">
        <v>123</v>
      </c>
      <c r="C3" s="146"/>
      <c r="D3" s="146"/>
      <c r="E3" s="146"/>
      <c r="F3" s="146"/>
      <c r="G3" s="146"/>
      <c r="H3" s="146"/>
      <c r="I3" s="146"/>
      <c r="J3" s="102" t="s">
        <v>2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46" t="s">
        <v>124</v>
      </c>
      <c r="W3" s="146"/>
      <c r="X3" s="146"/>
      <c r="Y3" s="104" t="s">
        <v>3</v>
      </c>
      <c r="Z3" s="104"/>
      <c r="AA3" s="104"/>
      <c r="AB3" s="104"/>
      <c r="AC3" s="104"/>
      <c r="AD3" s="104"/>
      <c r="AE3" s="104"/>
      <c r="AF3" s="104"/>
    </row>
    <row r="4" spans="1:37" ht="1.2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7" ht="51.6" customHeight="1" thickBot="1" x14ac:dyDescent="0.35">
      <c r="A5" s="111" t="s">
        <v>32</v>
      </c>
      <c r="B5" s="111"/>
      <c r="C5" s="111"/>
      <c r="D5" s="111"/>
      <c r="E5" s="111"/>
      <c r="F5" s="111"/>
      <c r="G5" s="111"/>
      <c r="H5" s="40"/>
      <c r="I5" s="1" t="s">
        <v>4</v>
      </c>
      <c r="J5" s="13">
        <v>2</v>
      </c>
      <c r="K5" s="33" t="s">
        <v>6</v>
      </c>
      <c r="L5" s="13">
        <v>30</v>
      </c>
      <c r="M5" s="34" t="s">
        <v>5</v>
      </c>
      <c r="N5" s="1"/>
      <c r="O5" s="12"/>
      <c r="P5" s="12"/>
      <c r="Q5" s="12"/>
      <c r="R5" s="12"/>
      <c r="S5" s="1" t="s">
        <v>7</v>
      </c>
      <c r="T5" s="1"/>
      <c r="U5" s="3">
        <f>(J5*3600)+(L5*60)</f>
        <v>9000</v>
      </c>
      <c r="V5" s="1"/>
      <c r="W5" s="1"/>
      <c r="X5" s="1" t="s">
        <v>8</v>
      </c>
      <c r="Y5" s="32">
        <v>7</v>
      </c>
      <c r="Z5" s="1" t="s">
        <v>9</v>
      </c>
      <c r="AA5" s="13"/>
      <c r="AB5" s="1" t="s">
        <v>10</v>
      </c>
      <c r="AC5" s="13"/>
      <c r="AD5" s="1" t="s">
        <v>11</v>
      </c>
      <c r="AE5" s="35"/>
      <c r="AF5" s="106" t="s">
        <v>80</v>
      </c>
    </row>
    <row r="6" spans="1:37" s="37" customFormat="1" ht="3" customHeight="1" thickBot="1" x14ac:dyDescent="0.35">
      <c r="C6" s="38"/>
      <c r="AF6" s="107"/>
    </row>
    <row r="7" spans="1:37" s="2" customFormat="1" ht="28.95" customHeight="1" thickBot="1" x14ac:dyDescent="0.35">
      <c r="A7" s="94" t="s">
        <v>12</v>
      </c>
      <c r="B7" s="94" t="s">
        <v>72</v>
      </c>
      <c r="C7" s="112" t="s">
        <v>89</v>
      </c>
      <c r="D7" s="94" t="s">
        <v>73</v>
      </c>
      <c r="E7" s="94" t="s">
        <v>13</v>
      </c>
      <c r="F7" s="94" t="s">
        <v>14</v>
      </c>
      <c r="G7" s="95" t="s">
        <v>90</v>
      </c>
      <c r="H7" s="95" t="s">
        <v>93</v>
      </c>
      <c r="I7" s="94" t="s">
        <v>15</v>
      </c>
      <c r="J7" s="94" t="s">
        <v>16</v>
      </c>
      <c r="K7" s="94"/>
      <c r="L7" s="94"/>
      <c r="M7" s="94" t="s">
        <v>17</v>
      </c>
      <c r="N7" s="94"/>
      <c r="O7" s="94"/>
      <c r="P7" s="95" t="s">
        <v>96</v>
      </c>
      <c r="Q7" s="110" t="s">
        <v>28</v>
      </c>
      <c r="R7" s="110" t="s">
        <v>29</v>
      </c>
      <c r="S7" s="94" t="s">
        <v>74</v>
      </c>
      <c r="T7" s="110" t="s">
        <v>31</v>
      </c>
      <c r="U7" s="94" t="s">
        <v>21</v>
      </c>
      <c r="V7" s="94" t="s">
        <v>97</v>
      </c>
      <c r="W7" s="95" t="s">
        <v>94</v>
      </c>
      <c r="X7" s="95" t="s">
        <v>79</v>
      </c>
      <c r="Y7" s="94" t="s">
        <v>23</v>
      </c>
      <c r="Z7" s="94"/>
      <c r="AA7" s="94" t="s">
        <v>24</v>
      </c>
      <c r="AB7" s="94"/>
      <c r="AC7" s="94" t="s">
        <v>25</v>
      </c>
      <c r="AD7" s="94" t="s">
        <v>26</v>
      </c>
      <c r="AE7" s="108" t="s">
        <v>27</v>
      </c>
      <c r="AF7" s="107"/>
      <c r="AG7" s="138" t="s">
        <v>75</v>
      </c>
      <c r="AH7" s="88" t="s">
        <v>76</v>
      </c>
      <c r="AI7" s="88" t="s">
        <v>77</v>
      </c>
      <c r="AJ7" s="88" t="s">
        <v>78</v>
      </c>
    </row>
    <row r="8" spans="1:37" ht="15" thickBot="1" x14ac:dyDescent="0.35">
      <c r="A8" s="95"/>
      <c r="B8" s="95"/>
      <c r="C8" s="113"/>
      <c r="D8" s="95"/>
      <c r="E8" s="96"/>
      <c r="F8" s="95"/>
      <c r="G8" s="97"/>
      <c r="H8" s="97"/>
      <c r="I8" s="95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97"/>
      <c r="Q8" s="77"/>
      <c r="R8" s="77"/>
      <c r="S8" s="95"/>
      <c r="T8" s="78"/>
      <c r="U8" s="95"/>
      <c r="V8" s="95"/>
      <c r="W8" s="97"/>
      <c r="X8" s="97"/>
      <c r="Y8" s="95"/>
      <c r="Z8" s="95"/>
      <c r="AA8" s="95"/>
      <c r="AB8" s="95"/>
      <c r="AC8" s="95"/>
      <c r="AD8" s="95"/>
      <c r="AE8" s="109"/>
      <c r="AF8" s="107"/>
      <c r="AG8" s="139"/>
      <c r="AH8" s="89"/>
      <c r="AI8" s="89"/>
      <c r="AJ8" s="89"/>
    </row>
    <row r="9" spans="1:37" ht="14.4" customHeight="1" thickBot="1" x14ac:dyDescent="0.35">
      <c r="A9" s="120">
        <f>IF(OR(B9="",B9="DNF",B9="DNS"),B9,IF(OR(C9="VK",C9="DISQ"),C9,IF(AF9&gt;1,AF9,RANK(C9,$C$9:$C$66,0))))</f>
        <v>6</v>
      </c>
      <c r="B9" s="123">
        <f>IF(AND(F9="",F10="",F11=""),"",IF(J9="","DNS",IF(M9="","DNF",IF(OR(S11&gt;$U$5,AE9="DISQ"),"DISQ",U11+V9+W9+X9))))</f>
        <v>305</v>
      </c>
      <c r="C9" s="126">
        <f>IF(OR(AND(B9="DISQ",AE9="VK"),AE9="VK",F11=""),"VK",B9)</f>
        <v>305</v>
      </c>
      <c r="D9" s="129" t="s">
        <v>47</v>
      </c>
      <c r="E9" s="142" t="s">
        <v>125</v>
      </c>
      <c r="F9" s="15" t="s">
        <v>131</v>
      </c>
      <c r="G9" s="46" t="s">
        <v>91</v>
      </c>
      <c r="H9" s="57">
        <f>IF(G9="Ж",5,0)</f>
        <v>0</v>
      </c>
      <c r="I9" s="16">
        <v>1012432</v>
      </c>
      <c r="J9" s="135">
        <v>11</v>
      </c>
      <c r="K9" s="135">
        <v>14</v>
      </c>
      <c r="L9" s="135">
        <v>58</v>
      </c>
      <c r="M9" s="114">
        <v>12</v>
      </c>
      <c r="N9" s="114">
        <v>39</v>
      </c>
      <c r="O9" s="114">
        <v>28</v>
      </c>
      <c r="P9" s="117"/>
      <c r="Q9" s="72">
        <f>+(J9*3600)+(K9*60)+L9+P9</f>
        <v>40498</v>
      </c>
      <c r="R9" s="72">
        <f>+(M9*3600)+(N9*60)+O9</f>
        <v>45568</v>
      </c>
      <c r="S9" s="74" t="str">
        <f>IF(S11="","",IF(S11&lt;=$U$5,"УСПЕШНО","Прекорачење времена"))</f>
        <v>УСПЕШНО</v>
      </c>
      <c r="T9" s="76" t="str">
        <f>IF(OR(F11="",AE9="DISQ",AE9="VK"),"",IF(AND(S9="УСПЕШНО",U9="УСПЕШНО"),S11,""))</f>
        <v/>
      </c>
      <c r="U9" s="5" t="str">
        <f>IF(U11="","",IF(AND(U10=$Y$5),"УСПЕШНО",IF(AND(U10&lt;$Y$5),"Недостају све КТ")))</f>
        <v>Недостају све КТ</v>
      </c>
      <c r="V9" s="90">
        <f>IF(F9="","",IF(T9="",0,MIN($T$9:$T$66)/T9*100))</f>
        <v>0</v>
      </c>
      <c r="W9" s="79">
        <f>IF(F9="","",(SUM(H9:H11)))</f>
        <v>5</v>
      </c>
      <c r="X9" s="79">
        <f>IF(F9="","",AG9+AH9+AI9+AJ9)</f>
        <v>0</v>
      </c>
      <c r="Y9" s="26"/>
      <c r="Z9" s="27"/>
      <c r="AA9" s="28"/>
      <c r="AB9" s="27"/>
      <c r="AC9" s="28"/>
      <c r="AD9" s="27"/>
      <c r="AE9" s="82"/>
      <c r="AF9" s="85"/>
      <c r="AG9" s="86">
        <f>IF(Y10="",0,Y10)</f>
        <v>0</v>
      </c>
      <c r="AH9" s="60">
        <f>IF(AA10="",0,AA10)</f>
        <v>0</v>
      </c>
      <c r="AI9" s="60">
        <f>IF(AC10="",0,AC10)</f>
        <v>0</v>
      </c>
      <c r="AJ9" s="60">
        <f>IF(AD10="",0,AD10)</f>
        <v>0</v>
      </c>
      <c r="AK9" t="s">
        <v>87</v>
      </c>
    </row>
    <row r="10" spans="1:37" ht="16.2" customHeight="1" thickBot="1" x14ac:dyDescent="0.35">
      <c r="A10" s="121"/>
      <c r="B10" s="124"/>
      <c r="C10" s="127"/>
      <c r="D10" s="130"/>
      <c r="E10" s="130"/>
      <c r="F10" s="17" t="s">
        <v>132</v>
      </c>
      <c r="G10" s="47" t="s">
        <v>91</v>
      </c>
      <c r="H10" s="57">
        <f t="shared" ref="H10:H68" si="0">IF(G10="Ж",5,0)</f>
        <v>0</v>
      </c>
      <c r="I10" s="18"/>
      <c r="J10" s="136"/>
      <c r="K10" s="136"/>
      <c r="L10" s="136"/>
      <c r="M10" s="115"/>
      <c r="N10" s="115"/>
      <c r="O10" s="115"/>
      <c r="P10" s="118"/>
      <c r="Q10" s="73"/>
      <c r="R10" s="73"/>
      <c r="S10" s="75"/>
      <c r="T10" s="77"/>
      <c r="U10" s="25">
        <v>6</v>
      </c>
      <c r="V10" s="91"/>
      <c r="W10" s="80"/>
      <c r="X10" s="80"/>
      <c r="Y10" s="62" t="str">
        <f>IF(AND(Y9="",Z9=""),"",IF($AA$5&gt;=(Y9+Z9),(Y9*5)-(Z9*5),"Погрешан унос података"))</f>
        <v/>
      </c>
      <c r="Z10" s="63"/>
      <c r="AA10" s="66" t="str">
        <f>IF(AND(AA9="",AB9=""),"",IF($AC$5=(AA9+AB9),(AA9*20)-(AB9*5),"Погрешан унос података"))</f>
        <v/>
      </c>
      <c r="AB10" s="67"/>
      <c r="AC10" s="140" t="str">
        <f>IF(AC9="","",IF($AE$5&gt;=AC9,AC9*10,"Погрешан унос"))</f>
        <v/>
      </c>
      <c r="AD10" s="70" t="str">
        <f>IF(AD9="","",AD9*-5)</f>
        <v/>
      </c>
      <c r="AE10" s="83"/>
      <c r="AF10" s="85"/>
      <c r="AG10" s="86"/>
      <c r="AH10" s="60"/>
      <c r="AI10" s="60"/>
      <c r="AJ10" s="60"/>
      <c r="AK10" t="s">
        <v>88</v>
      </c>
    </row>
    <row r="11" spans="1:37" s="9" customFormat="1" ht="16.2" customHeight="1" thickBot="1" x14ac:dyDescent="0.35">
      <c r="A11" s="122"/>
      <c r="B11" s="125"/>
      <c r="C11" s="128"/>
      <c r="D11" s="131"/>
      <c r="E11" s="143"/>
      <c r="F11" s="19" t="s">
        <v>133</v>
      </c>
      <c r="G11" s="48" t="s">
        <v>92</v>
      </c>
      <c r="H11" s="57">
        <f t="shared" si="0"/>
        <v>5</v>
      </c>
      <c r="I11" s="20"/>
      <c r="J11" s="137"/>
      <c r="K11" s="137"/>
      <c r="L11" s="137"/>
      <c r="M11" s="116"/>
      <c r="N11" s="116"/>
      <c r="O11" s="116"/>
      <c r="P11" s="119"/>
      <c r="Q11" s="71"/>
      <c r="R11" s="71"/>
      <c r="S11" s="6">
        <f>IF(OR(Q9=0,R9=0),"",R9-Q9)</f>
        <v>5070</v>
      </c>
      <c r="T11" s="78"/>
      <c r="U11" s="7">
        <f>IF(U10="","",U10*50)</f>
        <v>300</v>
      </c>
      <c r="V11" s="92"/>
      <c r="W11" s="81"/>
      <c r="X11" s="81"/>
      <c r="Y11" s="64"/>
      <c r="Z11" s="65"/>
      <c r="AA11" s="68"/>
      <c r="AB11" s="69"/>
      <c r="AC11" s="141"/>
      <c r="AD11" s="71"/>
      <c r="AE11" s="84"/>
      <c r="AF11" s="85"/>
      <c r="AG11" s="87"/>
      <c r="AH11" s="61"/>
      <c r="AI11" s="61"/>
      <c r="AJ11" s="61"/>
    </row>
    <row r="12" spans="1:37" s="11" customFormat="1" ht="14.4" customHeight="1" thickBot="1" x14ac:dyDescent="0.35">
      <c r="A12" s="120">
        <f>IF(OR(B12="",B12="DNF",B12="DNS"),B12,IF(OR(C12="VK",C12="DISQ"),C12,IF(AF12&gt;1,AF12,RANK(C12,$C$9:$C$66,0))))</f>
        <v>3</v>
      </c>
      <c r="B12" s="123">
        <f>IF(AND(F12="",F13="",F14=""),"",IF(J12="","DNS",IF(M12="","DNF",IF(OR(S14&gt;$U$5,AE12="DISQ"),"DISQ",U14+V12+W12+X12))))</f>
        <v>428.81945900608093</v>
      </c>
      <c r="C12" s="126">
        <f>IF(OR(AND(B12="DISQ",AE12="VK"),AE12="VK",F14=""),"VK",B12)</f>
        <v>428.81945900608093</v>
      </c>
      <c r="D12" s="129" t="s">
        <v>81</v>
      </c>
      <c r="E12" s="129" t="s">
        <v>119</v>
      </c>
      <c r="F12" s="15" t="s">
        <v>103</v>
      </c>
      <c r="G12" s="46" t="s">
        <v>91</v>
      </c>
      <c r="H12" s="57">
        <f>IF(G12="Ж",5,0)</f>
        <v>0</v>
      </c>
      <c r="I12" s="16">
        <v>2212680</v>
      </c>
      <c r="J12" s="135">
        <v>11</v>
      </c>
      <c r="K12" s="135">
        <v>5</v>
      </c>
      <c r="L12" s="135">
        <v>1</v>
      </c>
      <c r="M12" s="114">
        <v>12</v>
      </c>
      <c r="N12" s="114">
        <v>24</v>
      </c>
      <c r="O12" s="114">
        <v>30</v>
      </c>
      <c r="P12" s="117"/>
      <c r="Q12" s="72">
        <f t="shared" ref="Q12" si="1">+(J12*3600)+(K12*60)+L12+P12</f>
        <v>39901</v>
      </c>
      <c r="R12" s="72">
        <f>+(M12*3600)+(N12*60)+O12</f>
        <v>44670</v>
      </c>
      <c r="S12" s="74" t="str">
        <f>IF(S14="","",IF(S14&lt;=$U$5,"УСПЕШНО","Прекорачење времена"))</f>
        <v>УСПЕШНО</v>
      </c>
      <c r="T12" s="76">
        <f>IF(OR(F14="",AE12="DISQ",AE12="VK"),"",IF(AND(S12="УСПЕШНО",U12="УСПЕШНО"),S14,""))</f>
        <v>4769</v>
      </c>
      <c r="U12" s="5" t="str">
        <f>IF(U14="","",IF(AND(U13=$Y$5),"УСПЕШНО",IF(AND(U13&lt;$Y$5),"Недостају све КТ")))</f>
        <v>УСПЕШНО</v>
      </c>
      <c r="V12" s="90">
        <f>IF(F12="","",IF(T12="",0,MIN($T$9:$T$66)/T12*100))</f>
        <v>68.819459006080947</v>
      </c>
      <c r="W12" s="79">
        <f t="shared" ref="W12" si="2">IF(F12="","",(SUM(H12:H14)))</f>
        <v>10</v>
      </c>
      <c r="X12" s="79">
        <f>IF(F12="","",AG12+AH12+AI12+AJ12)</f>
        <v>0</v>
      </c>
      <c r="Y12" s="26"/>
      <c r="Z12" s="27"/>
      <c r="AA12" s="28"/>
      <c r="AB12" s="27"/>
      <c r="AC12" s="28"/>
      <c r="AD12" s="27"/>
      <c r="AE12" s="82"/>
      <c r="AF12" s="85"/>
      <c r="AG12" s="86">
        <f t="shared" ref="AG12" si="3">IF(Y13="",0,Y13)</f>
        <v>0</v>
      </c>
      <c r="AH12" s="60">
        <f t="shared" ref="AH12" si="4">IF(AA13="",0,AA13)</f>
        <v>0</v>
      </c>
      <c r="AI12" s="60">
        <f t="shared" ref="AI12" si="5">IF(AC13="",0,AC13)</f>
        <v>0</v>
      </c>
      <c r="AJ12" s="60">
        <f t="shared" ref="AJ12" si="6">IF(AD13="",0,AD13)</f>
        <v>0</v>
      </c>
      <c r="AK12" s="41" t="s">
        <v>91</v>
      </c>
    </row>
    <row r="13" spans="1:37" ht="14.4" customHeight="1" thickBot="1" x14ac:dyDescent="0.35">
      <c r="A13" s="121"/>
      <c r="B13" s="124"/>
      <c r="C13" s="127"/>
      <c r="D13" s="130"/>
      <c r="E13" s="130"/>
      <c r="F13" s="17" t="s">
        <v>134</v>
      </c>
      <c r="G13" s="47" t="s">
        <v>92</v>
      </c>
      <c r="H13" s="57">
        <f t="shared" si="0"/>
        <v>5</v>
      </c>
      <c r="I13" s="18"/>
      <c r="J13" s="136"/>
      <c r="K13" s="136"/>
      <c r="L13" s="136"/>
      <c r="M13" s="115"/>
      <c r="N13" s="115"/>
      <c r="O13" s="115"/>
      <c r="P13" s="118"/>
      <c r="Q13" s="73"/>
      <c r="R13" s="73"/>
      <c r="S13" s="75"/>
      <c r="T13" s="77"/>
      <c r="U13" s="25">
        <v>7</v>
      </c>
      <c r="V13" s="91"/>
      <c r="W13" s="80"/>
      <c r="X13" s="80"/>
      <c r="Y13" s="62" t="str">
        <f>IF(AND(Y12="",Z12=""),"",IF($AA$5&gt;=(Y12+Z12),(Y12*5)-(Z12*5),"Погрешан унос података"))</f>
        <v/>
      </c>
      <c r="Z13" s="63"/>
      <c r="AA13" s="66" t="str">
        <f>IF(AND(AA12="",AB12=""),"",IF($AC$5=(AA12+AB12),(AA12*20)-(AB12*5),"Погрешан унос података"))</f>
        <v/>
      </c>
      <c r="AB13" s="67"/>
      <c r="AC13" s="140" t="str">
        <f>IF(AC12="","",IF($AE$5&gt;=AC12,AC12*10,"Погрешан унос"))</f>
        <v/>
      </c>
      <c r="AD13" s="70" t="str">
        <f>IF(AD12="","",AD12*-5)</f>
        <v/>
      </c>
      <c r="AE13" s="83"/>
      <c r="AF13" s="85"/>
      <c r="AG13" s="86"/>
      <c r="AH13" s="60"/>
      <c r="AI13" s="60"/>
      <c r="AJ13" s="60"/>
      <c r="AK13" s="42" t="s">
        <v>92</v>
      </c>
    </row>
    <row r="14" spans="1:37" s="9" customFormat="1" ht="15" customHeight="1" thickBot="1" x14ac:dyDescent="0.35">
      <c r="A14" s="122"/>
      <c r="B14" s="125"/>
      <c r="C14" s="128"/>
      <c r="D14" s="131"/>
      <c r="E14" s="143"/>
      <c r="F14" s="19" t="s">
        <v>135</v>
      </c>
      <c r="G14" s="48" t="s">
        <v>92</v>
      </c>
      <c r="H14" s="57">
        <f t="shared" si="0"/>
        <v>5</v>
      </c>
      <c r="I14" s="20"/>
      <c r="J14" s="137"/>
      <c r="K14" s="137"/>
      <c r="L14" s="137"/>
      <c r="M14" s="116"/>
      <c r="N14" s="116"/>
      <c r="O14" s="116"/>
      <c r="P14" s="119"/>
      <c r="Q14" s="71"/>
      <c r="R14" s="71"/>
      <c r="S14" s="6">
        <f>IF(OR(Q12=0,R12=0),"",R12-Q12)</f>
        <v>4769</v>
      </c>
      <c r="T14" s="78"/>
      <c r="U14" s="7">
        <f>IF(U13="","",U13*50)</f>
        <v>350</v>
      </c>
      <c r="V14" s="92"/>
      <c r="W14" s="81"/>
      <c r="X14" s="81"/>
      <c r="Y14" s="64"/>
      <c r="Z14" s="65"/>
      <c r="AA14" s="68"/>
      <c r="AB14" s="69"/>
      <c r="AC14" s="141"/>
      <c r="AD14" s="71"/>
      <c r="AE14" s="84"/>
      <c r="AF14" s="85"/>
      <c r="AG14" s="87"/>
      <c r="AH14" s="61"/>
      <c r="AI14" s="61"/>
      <c r="AJ14" s="61"/>
    </row>
    <row r="15" spans="1:37" ht="14.4" customHeight="1" thickBot="1" x14ac:dyDescent="0.35">
      <c r="A15" s="120">
        <f>IF(OR(B15="",B15="DNF",B15="DNS"),B15,IF(OR(C15="VK",C15="DISQ"),C15,IF(AF15&gt;1,AF15,RANK(C15,$C$9:$C$66,0))))</f>
        <v>2</v>
      </c>
      <c r="B15" s="123">
        <f>IF(AND(F15="",F16="",F17=""),"",IF(J15="","DNS",IF(M15="","DNF",IF(OR(S17&gt;$U$5,AE15="DISQ"),"DISQ",U17+V15+W15+X15))))</f>
        <v>437.80096308186194</v>
      </c>
      <c r="C15" s="126">
        <f>IF(OR(AND(B15="DISQ",AE15="VK"),AE15="VK",F17=""),"VK",B15)</f>
        <v>437.80096308186194</v>
      </c>
      <c r="D15" s="129" t="s">
        <v>45</v>
      </c>
      <c r="E15" s="142" t="s">
        <v>126</v>
      </c>
      <c r="F15" s="21" t="s">
        <v>136</v>
      </c>
      <c r="G15" s="46" t="s">
        <v>91</v>
      </c>
      <c r="H15" s="57">
        <f t="shared" si="0"/>
        <v>0</v>
      </c>
      <c r="I15" s="22">
        <v>8170011</v>
      </c>
      <c r="J15" s="136">
        <v>11</v>
      </c>
      <c r="K15" s="136">
        <v>20</v>
      </c>
      <c r="L15" s="136">
        <v>8</v>
      </c>
      <c r="M15" s="115">
        <v>12</v>
      </c>
      <c r="N15" s="115">
        <v>22</v>
      </c>
      <c r="O15" s="115">
        <v>26</v>
      </c>
      <c r="P15" s="117"/>
      <c r="Q15" s="72">
        <f t="shared" ref="Q15" si="7">+(J15*3600)+(K15*60)+L15+P15</f>
        <v>40808</v>
      </c>
      <c r="R15" s="70">
        <f>+(M15*3600)+(N15*60)+O15</f>
        <v>44546</v>
      </c>
      <c r="S15" s="74" t="str">
        <f>IF(S17="","",IF(S17&lt;=$U$5,"УСПЕШНО","Прекорачење времена"))</f>
        <v>УСПЕШНО</v>
      </c>
      <c r="T15" s="76">
        <f>IF(OR(F17="",AE15="DISQ",AE15="VK"),"",IF(AND(S15="УСПЕШНО",U15="УСПЕШНО"),S17,""))</f>
        <v>3738</v>
      </c>
      <c r="U15" s="5" t="str">
        <f>IF(U17="","",IF(AND(U16=$Y$5),"УСПЕШНО",IF(AND(U16&lt;$Y$5),"Недостају све КТ")))</f>
        <v>УСПЕШНО</v>
      </c>
      <c r="V15" s="90">
        <f>IF(F15="","",IF(T15="",0,MIN($T$9:$T$66)/T15*100))</f>
        <v>87.800963081861966</v>
      </c>
      <c r="W15" s="79">
        <f t="shared" ref="W15" si="8">IF(F15="","",(SUM(H15:H17)))</f>
        <v>0</v>
      </c>
      <c r="X15" s="79">
        <f>IF(F15="","",AG15+AH15+AI15+AJ15)</f>
        <v>0</v>
      </c>
      <c r="Y15" s="29"/>
      <c r="Z15" s="30"/>
      <c r="AA15" s="31"/>
      <c r="AB15" s="30"/>
      <c r="AC15" s="31"/>
      <c r="AD15" s="30"/>
      <c r="AE15" s="82"/>
      <c r="AF15" s="85"/>
      <c r="AG15" s="86">
        <f t="shared" ref="AG15" si="9">IF(Y16="",0,Y16)</f>
        <v>0</v>
      </c>
      <c r="AH15" s="60">
        <f t="shared" ref="AH15" si="10">IF(AA16="",0,AA16)</f>
        <v>0</v>
      </c>
      <c r="AI15" s="60">
        <f t="shared" ref="AI15" si="11">IF(AC16="",0,AC16)</f>
        <v>0</v>
      </c>
      <c r="AJ15" s="60">
        <f t="shared" ref="AJ15" si="12">IF(AD16="",0,AD16)</f>
        <v>0</v>
      </c>
    </row>
    <row r="16" spans="1:37" ht="14.4" customHeight="1" thickBot="1" x14ac:dyDescent="0.35">
      <c r="A16" s="121"/>
      <c r="B16" s="124"/>
      <c r="C16" s="127"/>
      <c r="D16" s="130"/>
      <c r="E16" s="130"/>
      <c r="F16" s="23" t="s">
        <v>137</v>
      </c>
      <c r="G16" s="47" t="s">
        <v>91</v>
      </c>
      <c r="H16" s="57">
        <f t="shared" si="0"/>
        <v>0</v>
      </c>
      <c r="I16" s="24"/>
      <c r="J16" s="136"/>
      <c r="K16" s="136"/>
      <c r="L16" s="136"/>
      <c r="M16" s="115"/>
      <c r="N16" s="115"/>
      <c r="O16" s="115"/>
      <c r="P16" s="118"/>
      <c r="Q16" s="73"/>
      <c r="R16" s="73"/>
      <c r="S16" s="75"/>
      <c r="T16" s="77"/>
      <c r="U16" s="14">
        <v>7</v>
      </c>
      <c r="V16" s="91"/>
      <c r="W16" s="80"/>
      <c r="X16" s="80"/>
      <c r="Y16" s="62" t="str">
        <f>IF(AND(Y15="",Z15=""),"",IF($AA$5&gt;=(Y15+Z15),(Y15*5)-(Z15*5),"Погрешан унос података"))</f>
        <v/>
      </c>
      <c r="Z16" s="63"/>
      <c r="AA16" s="66" t="str">
        <f>IF(AND(AA15="",AB15=""),"",IF($AC$5=(AA15+AB15),(AA15*20)-(AB15*5),"Погрешан унос података"))</f>
        <v/>
      </c>
      <c r="AB16" s="67"/>
      <c r="AC16" s="140" t="str">
        <f>IF(AC15="","",IF($AE$5&gt;=AC15,AC15*10,"Погрешан унос"))</f>
        <v/>
      </c>
      <c r="AD16" s="70" t="str">
        <f>IF(AD15="","",AD15*-5)</f>
        <v/>
      </c>
      <c r="AE16" s="83"/>
      <c r="AF16" s="85"/>
      <c r="AG16" s="86"/>
      <c r="AH16" s="60"/>
      <c r="AI16" s="60"/>
      <c r="AJ16" s="60"/>
    </row>
    <row r="17" spans="1:36" s="10" customFormat="1" ht="15" customHeight="1" thickBot="1" x14ac:dyDescent="0.35">
      <c r="A17" s="122"/>
      <c r="B17" s="125"/>
      <c r="C17" s="128"/>
      <c r="D17" s="131"/>
      <c r="E17" s="143"/>
      <c r="F17" s="19" t="s">
        <v>138</v>
      </c>
      <c r="G17" s="48" t="s">
        <v>91</v>
      </c>
      <c r="H17" s="57">
        <f t="shared" si="0"/>
        <v>0</v>
      </c>
      <c r="I17" s="20"/>
      <c r="J17" s="137"/>
      <c r="K17" s="137"/>
      <c r="L17" s="137"/>
      <c r="M17" s="116"/>
      <c r="N17" s="116"/>
      <c r="O17" s="116"/>
      <c r="P17" s="119"/>
      <c r="Q17" s="71"/>
      <c r="R17" s="71"/>
      <c r="S17" s="6">
        <f>IF(OR(Q15=0,R15=0),"",R15-Q15)</f>
        <v>3738</v>
      </c>
      <c r="T17" s="78"/>
      <c r="U17" s="7">
        <f>IF(U16="","",U16*50)</f>
        <v>350</v>
      </c>
      <c r="V17" s="92"/>
      <c r="W17" s="81"/>
      <c r="X17" s="81"/>
      <c r="Y17" s="64"/>
      <c r="Z17" s="65"/>
      <c r="AA17" s="68"/>
      <c r="AB17" s="69"/>
      <c r="AC17" s="141"/>
      <c r="AD17" s="71"/>
      <c r="AE17" s="84"/>
      <c r="AF17" s="85"/>
      <c r="AG17" s="87"/>
      <c r="AH17" s="61"/>
      <c r="AI17" s="61"/>
      <c r="AJ17" s="61"/>
    </row>
    <row r="18" spans="1:36" ht="14.4" customHeight="1" thickBot="1" x14ac:dyDescent="0.35">
      <c r="A18" s="120">
        <f>IF(OR(B18="",B18="DNF",B18="DNS"),B18,IF(OR(C18="VK",C18="DISQ"),C18,IF(AF18&gt;1,AF18,RANK(C18,$C$9:$C$66,0))))</f>
        <v>1</v>
      </c>
      <c r="B18" s="123">
        <f>IF(AND(F18="",F19="",F20=""),"",IF(J18="","DNS",IF(M18="","DNF",IF(OR(S20&gt;$U$5,AE18="DISQ"),"DISQ",U20+V18+W18+X18))))</f>
        <v>450</v>
      </c>
      <c r="C18" s="126">
        <f>IF(OR(AND(B18="DISQ",AE18="VK"),AE18="VK",F20=""),"VK",B18)</f>
        <v>450</v>
      </c>
      <c r="D18" s="129" t="s">
        <v>45</v>
      </c>
      <c r="E18" s="142" t="s">
        <v>127</v>
      </c>
      <c r="F18" s="21" t="s">
        <v>139</v>
      </c>
      <c r="G18" s="46" t="s">
        <v>91</v>
      </c>
      <c r="H18" s="57">
        <f t="shared" si="0"/>
        <v>0</v>
      </c>
      <c r="I18" s="22">
        <v>2112196</v>
      </c>
      <c r="J18" s="136">
        <v>11</v>
      </c>
      <c r="K18" s="136">
        <v>0</v>
      </c>
      <c r="L18" s="136">
        <v>25</v>
      </c>
      <c r="M18" s="115">
        <v>11</v>
      </c>
      <c r="N18" s="115">
        <v>55</v>
      </c>
      <c r="O18" s="115">
        <v>7</v>
      </c>
      <c r="P18" s="117"/>
      <c r="Q18" s="72">
        <f t="shared" ref="Q18" si="13">+(J18*3600)+(K18*60)+L18+P18</f>
        <v>39625</v>
      </c>
      <c r="R18" s="70">
        <f>+(M18*3600)+(N18*60)+O18</f>
        <v>42907</v>
      </c>
      <c r="S18" s="74" t="str">
        <f>IF(S20="","",IF(S20&lt;=$U$5,"УСПЕШНО","Прекорачење времена"))</f>
        <v>УСПЕШНО</v>
      </c>
      <c r="T18" s="76">
        <f>IF(OR(F20="",AE18="DISQ",AE18="VK"),"",IF(AND(S18="УСПЕШНО",U18="УСПЕШНО"),S20,""))</f>
        <v>3282</v>
      </c>
      <c r="U18" s="5" t="str">
        <f>IF(U20="","",IF(AND(U19=$Y$5),"УСПЕШНО",IF(AND(U19&lt;$Y$5),"Недостају све КТ")))</f>
        <v>УСПЕШНО</v>
      </c>
      <c r="V18" s="90">
        <f>IF(F18="","",IF(T18="",0,MIN($T$9:$T$66)/T18*100))</f>
        <v>100</v>
      </c>
      <c r="W18" s="79">
        <f t="shared" ref="W18" si="14">IF(F18="","",(SUM(H18:H20)))</f>
        <v>0</v>
      </c>
      <c r="X18" s="79">
        <f>IF(F18="","",AG18+AH18+AI18+AJ18)</f>
        <v>0</v>
      </c>
      <c r="Y18" s="29"/>
      <c r="Z18" s="30"/>
      <c r="AA18" s="31"/>
      <c r="AB18" s="30"/>
      <c r="AC18" s="31"/>
      <c r="AD18" s="30"/>
      <c r="AE18" s="82"/>
      <c r="AF18" s="85"/>
      <c r="AG18" s="86">
        <f t="shared" ref="AG18" si="15">IF(Y19="",0,Y19)</f>
        <v>0</v>
      </c>
      <c r="AH18" s="60">
        <f t="shared" ref="AH18" si="16">IF(AA19="",0,AA19)</f>
        <v>0</v>
      </c>
      <c r="AI18" s="60">
        <f t="shared" ref="AI18" si="17">IF(AC19="",0,AC19)</f>
        <v>0</v>
      </c>
      <c r="AJ18" s="60">
        <f t="shared" ref="AJ18" si="18">IF(AD19="",0,AD19)</f>
        <v>0</v>
      </c>
    </row>
    <row r="19" spans="1:36" ht="14.4" customHeight="1" thickBot="1" x14ac:dyDescent="0.35">
      <c r="A19" s="121"/>
      <c r="B19" s="124"/>
      <c r="C19" s="127"/>
      <c r="D19" s="130"/>
      <c r="E19" s="130"/>
      <c r="F19" s="23" t="s">
        <v>140</v>
      </c>
      <c r="G19" s="47" t="s">
        <v>91</v>
      </c>
      <c r="H19" s="57">
        <f t="shared" si="0"/>
        <v>0</v>
      </c>
      <c r="I19" s="24"/>
      <c r="J19" s="136"/>
      <c r="K19" s="136"/>
      <c r="L19" s="136"/>
      <c r="M19" s="115"/>
      <c r="N19" s="115"/>
      <c r="O19" s="115"/>
      <c r="P19" s="118"/>
      <c r="Q19" s="73"/>
      <c r="R19" s="73"/>
      <c r="S19" s="75"/>
      <c r="T19" s="77"/>
      <c r="U19" s="14">
        <v>7</v>
      </c>
      <c r="V19" s="91"/>
      <c r="W19" s="80"/>
      <c r="X19" s="80"/>
      <c r="Y19" s="62" t="str">
        <f>IF(AND(Y18="",Z18=""),"",IF($AA$5&gt;=(Y18+Z18),(Y18*5)-(Z18*5),"Погрешан унос података"))</f>
        <v/>
      </c>
      <c r="Z19" s="63"/>
      <c r="AA19" s="66" t="str">
        <f>IF(AND(AA18="",AB18=""),"",IF($AC$5=(AA18+AB18),(AA18*20)-(AB18*5),"Погрешан унос података"))</f>
        <v/>
      </c>
      <c r="AB19" s="67"/>
      <c r="AC19" s="140" t="str">
        <f>IF(AC18="","",IF($AE$5&gt;=AC18,AC18*10,"Погрешан унос"))</f>
        <v/>
      </c>
      <c r="AD19" s="70" t="str">
        <f>IF(AD18="","",AD18*-5)</f>
        <v/>
      </c>
      <c r="AE19" s="83"/>
      <c r="AF19" s="85"/>
      <c r="AG19" s="86"/>
      <c r="AH19" s="60"/>
      <c r="AI19" s="60"/>
      <c r="AJ19" s="60"/>
    </row>
    <row r="20" spans="1:36" s="10" customFormat="1" ht="15" customHeight="1" thickBot="1" x14ac:dyDescent="0.35">
      <c r="A20" s="122"/>
      <c r="B20" s="125"/>
      <c r="C20" s="128"/>
      <c r="D20" s="131"/>
      <c r="E20" s="143"/>
      <c r="F20" s="19" t="s">
        <v>141</v>
      </c>
      <c r="G20" s="48" t="s">
        <v>91</v>
      </c>
      <c r="H20" s="57">
        <f t="shared" si="0"/>
        <v>0</v>
      </c>
      <c r="I20" s="20"/>
      <c r="J20" s="137"/>
      <c r="K20" s="137"/>
      <c r="L20" s="137"/>
      <c r="M20" s="116"/>
      <c r="N20" s="116"/>
      <c r="O20" s="116"/>
      <c r="P20" s="119"/>
      <c r="Q20" s="71"/>
      <c r="R20" s="71"/>
      <c r="S20" s="6">
        <f>IF(OR(Q18=0,R18=0),"",R18-Q18)</f>
        <v>3282</v>
      </c>
      <c r="T20" s="78"/>
      <c r="U20" s="7">
        <f>IF(U19="","",U19*50)</f>
        <v>350</v>
      </c>
      <c r="V20" s="92"/>
      <c r="W20" s="81"/>
      <c r="X20" s="81"/>
      <c r="Y20" s="64"/>
      <c r="Z20" s="65"/>
      <c r="AA20" s="68"/>
      <c r="AB20" s="69"/>
      <c r="AC20" s="141"/>
      <c r="AD20" s="71"/>
      <c r="AE20" s="84"/>
      <c r="AF20" s="85"/>
      <c r="AG20" s="87"/>
      <c r="AH20" s="61"/>
      <c r="AI20" s="61"/>
      <c r="AJ20" s="61"/>
    </row>
    <row r="21" spans="1:36" s="11" customFormat="1" ht="14.4" customHeight="1" thickBot="1" x14ac:dyDescent="0.35">
      <c r="A21" s="120">
        <f>IF(OR(B21="",B21="DNF",B21="DNS"),B21,IF(OR(C21="VK",C21="DISQ"),C21,IF(AF21&gt;1,AF21,RANK(C21,$C$9:$C$66,0))))</f>
        <v>7</v>
      </c>
      <c r="B21" s="123">
        <f>IF(AND(F21="",F22="",F23=""),"",IF(J21="","DNS",IF(M21="","DNF",IF(OR(S23&gt;$U$5,AE21="DISQ"),"DISQ",U23+V21+W21+X21))))</f>
        <v>50</v>
      </c>
      <c r="C21" s="126">
        <f>IF(OR(AND(B21="DISQ",AE21="VK"),AE21="VK",F23=""),"VK",B21)</f>
        <v>50</v>
      </c>
      <c r="D21" s="129" t="s">
        <v>45</v>
      </c>
      <c r="E21" s="129" t="s">
        <v>128</v>
      </c>
      <c r="F21" s="15" t="s">
        <v>142</v>
      </c>
      <c r="G21" s="46" t="s">
        <v>91</v>
      </c>
      <c r="H21" s="57">
        <f t="shared" si="0"/>
        <v>0</v>
      </c>
      <c r="I21" s="16">
        <v>206366</v>
      </c>
      <c r="J21" s="135">
        <v>11</v>
      </c>
      <c r="K21" s="135">
        <v>9</v>
      </c>
      <c r="L21" s="135">
        <v>59</v>
      </c>
      <c r="M21" s="114">
        <v>12</v>
      </c>
      <c r="N21" s="114">
        <v>24</v>
      </c>
      <c r="O21" s="114">
        <v>59</v>
      </c>
      <c r="P21" s="117"/>
      <c r="Q21" s="72">
        <f t="shared" ref="Q21" si="19">+(J21*3600)+(K21*60)+L21+P21</f>
        <v>40199</v>
      </c>
      <c r="R21" s="72">
        <f>+(M21*3600)+(N21*60)+O21</f>
        <v>44699</v>
      </c>
      <c r="S21" s="74" t="str">
        <f>IF(S23="","",IF(S23&lt;=$U$5,"УСПЕШНО","Прекорачење времена"))</f>
        <v>УСПЕШНО</v>
      </c>
      <c r="T21" s="76" t="str">
        <f>IF(OR(F23="",AE21="DISQ",AE21="VK"),"",IF(AND(S21="УСПЕШНО",U21="УСПЕШНО"),S23,""))</f>
        <v/>
      </c>
      <c r="U21" s="5" t="str">
        <f>IF(U23="","",IF(AND(U22=$Y$5),"УСПЕШНО",IF(AND(U22&lt;$Y$5),"Недостају све КТ")))</f>
        <v>Недостају све КТ</v>
      </c>
      <c r="V21" s="90">
        <f>IF(F21="","",IF(T21="",0,MIN($T$9:$T$66)/T21*100))</f>
        <v>0</v>
      </c>
      <c r="W21" s="79">
        <f t="shared" ref="W21" si="20">IF(F21="","",(SUM(H21:H23)))</f>
        <v>0</v>
      </c>
      <c r="X21" s="79">
        <f>IF(F21="","",AG21+AH21+AI21+AJ21)</f>
        <v>0</v>
      </c>
      <c r="Y21" s="26"/>
      <c r="Z21" s="27"/>
      <c r="AA21" s="28"/>
      <c r="AB21" s="27"/>
      <c r="AC21" s="28"/>
      <c r="AD21" s="27"/>
      <c r="AE21" s="82"/>
      <c r="AF21" s="85"/>
      <c r="AG21" s="86">
        <f t="shared" ref="AG21" si="21">IF(Y22="",0,Y22)</f>
        <v>0</v>
      </c>
      <c r="AH21" s="60">
        <f t="shared" ref="AH21" si="22">IF(AA22="",0,AA22)</f>
        <v>0</v>
      </c>
      <c r="AI21" s="60">
        <f t="shared" ref="AI21" si="23">IF(AC22="",0,AC22)</f>
        <v>0</v>
      </c>
      <c r="AJ21" s="60">
        <f t="shared" ref="AJ21" si="24">IF(AD22="",0,AD22)</f>
        <v>0</v>
      </c>
    </row>
    <row r="22" spans="1:36" ht="14.4" customHeight="1" thickBot="1" x14ac:dyDescent="0.35">
      <c r="A22" s="121"/>
      <c r="B22" s="124"/>
      <c r="C22" s="127"/>
      <c r="D22" s="130"/>
      <c r="E22" s="130"/>
      <c r="F22" s="23" t="s">
        <v>143</v>
      </c>
      <c r="G22" s="47" t="s">
        <v>91</v>
      </c>
      <c r="H22" s="57">
        <f t="shared" si="0"/>
        <v>0</v>
      </c>
      <c r="I22" s="24"/>
      <c r="J22" s="136"/>
      <c r="K22" s="136"/>
      <c r="L22" s="136"/>
      <c r="M22" s="115"/>
      <c r="N22" s="115"/>
      <c r="O22" s="115"/>
      <c r="P22" s="118"/>
      <c r="Q22" s="73"/>
      <c r="R22" s="73"/>
      <c r="S22" s="75"/>
      <c r="T22" s="77"/>
      <c r="U22" s="14">
        <v>1</v>
      </c>
      <c r="V22" s="91"/>
      <c r="W22" s="80"/>
      <c r="X22" s="80"/>
      <c r="Y22" s="62" t="str">
        <f>IF(AND(Y21="",Z21=""),"",IF($AA$5&gt;=(Y21+Z21),(Y21*5)-(Z21*5),"Погрешан унос података"))</f>
        <v/>
      </c>
      <c r="Z22" s="63"/>
      <c r="AA22" s="66" t="str">
        <f>IF(AND(AA21="",AB21=""),"",IF($AC$5=(AA21+AB21),(AA21*20)-(AB21*5),"Погрешан унос података"))</f>
        <v/>
      </c>
      <c r="AB22" s="67"/>
      <c r="AC22" s="140" t="str">
        <f>IF(AC21="","",IF($AE$5&gt;=AC21,AC21*10,"Погрешан унос"))</f>
        <v/>
      </c>
      <c r="AD22" s="70" t="str">
        <f>IF(AD21="","",AD21*-5)</f>
        <v/>
      </c>
      <c r="AE22" s="83"/>
      <c r="AF22" s="85"/>
      <c r="AG22" s="86"/>
      <c r="AH22" s="60"/>
      <c r="AI22" s="60"/>
      <c r="AJ22" s="60"/>
    </row>
    <row r="23" spans="1:36" s="10" customFormat="1" ht="15" customHeight="1" thickBot="1" x14ac:dyDescent="0.35">
      <c r="A23" s="122"/>
      <c r="B23" s="125"/>
      <c r="C23" s="128"/>
      <c r="D23" s="131"/>
      <c r="E23" s="143"/>
      <c r="F23" s="19" t="s">
        <v>144</v>
      </c>
      <c r="G23" s="48" t="s">
        <v>91</v>
      </c>
      <c r="H23" s="57">
        <f t="shared" si="0"/>
        <v>0</v>
      </c>
      <c r="I23" s="20"/>
      <c r="J23" s="137"/>
      <c r="K23" s="137"/>
      <c r="L23" s="137"/>
      <c r="M23" s="116"/>
      <c r="N23" s="116"/>
      <c r="O23" s="116"/>
      <c r="P23" s="119"/>
      <c r="Q23" s="71"/>
      <c r="R23" s="71"/>
      <c r="S23" s="6">
        <f>IF(OR(Q21=0,R21=0),"",R21-Q21)</f>
        <v>4500</v>
      </c>
      <c r="T23" s="78"/>
      <c r="U23" s="7">
        <f>IF(U22="","",U22*50)</f>
        <v>50</v>
      </c>
      <c r="V23" s="92"/>
      <c r="W23" s="81"/>
      <c r="X23" s="81"/>
      <c r="Y23" s="64"/>
      <c r="Z23" s="65"/>
      <c r="AA23" s="68"/>
      <c r="AB23" s="69"/>
      <c r="AC23" s="141"/>
      <c r="AD23" s="71"/>
      <c r="AE23" s="84"/>
      <c r="AF23" s="85"/>
      <c r="AG23" s="87"/>
      <c r="AH23" s="61"/>
      <c r="AI23" s="61"/>
      <c r="AJ23" s="61"/>
    </row>
    <row r="24" spans="1:36" s="11" customFormat="1" ht="14.4" customHeight="1" thickBot="1" x14ac:dyDescent="0.35">
      <c r="A24" s="120">
        <f>IF(OR(B24="",B24="DNF",B24="DNS"),B24,IF(OR(C24="VK",C24="DISQ"),C24,IF(AF24&gt;1,AF24,RANK(C24,$C$9:$C$66,0))))</f>
        <v>4</v>
      </c>
      <c r="B24" s="123">
        <f>IF(AND(F24="",F25="",F26=""),"",IF(J24="","DNS",IF(M24="","DNF",IF(OR(S26&gt;$U$5,AE24="DISQ"),"DISQ",U26+V24+W24+X24))))</f>
        <v>425.62061322497232</v>
      </c>
      <c r="C24" s="126">
        <f>IF(OR(AND(B24="DISQ",AE24="VK"),AE24="VK",F26=""),"VK",B24)</f>
        <v>425.62061322497232</v>
      </c>
      <c r="D24" s="129" t="s">
        <v>45</v>
      </c>
      <c r="E24" s="129" t="s">
        <v>129</v>
      </c>
      <c r="F24" s="15" t="s">
        <v>145</v>
      </c>
      <c r="G24" s="46" t="s">
        <v>92</v>
      </c>
      <c r="H24" s="57">
        <f t="shared" si="0"/>
        <v>5</v>
      </c>
      <c r="I24" s="16">
        <v>233113</v>
      </c>
      <c r="J24" s="135">
        <v>11</v>
      </c>
      <c r="K24" s="135">
        <v>30</v>
      </c>
      <c r="L24" s="135">
        <v>31</v>
      </c>
      <c r="M24" s="114">
        <v>13</v>
      </c>
      <c r="N24" s="114">
        <v>0</v>
      </c>
      <c r="O24" s="114">
        <v>45</v>
      </c>
      <c r="P24" s="117"/>
      <c r="Q24" s="72">
        <f t="shared" ref="Q24" si="25">+(J24*3600)+(K24*60)+L24+P24</f>
        <v>41431</v>
      </c>
      <c r="R24" s="72">
        <f>+(M24*3600)+(N24*60)+O24</f>
        <v>46845</v>
      </c>
      <c r="S24" s="74" t="str">
        <f>IF(S26="","",IF(S26&lt;=$U$5,"УСПЕШНО","Прекорачење времена"))</f>
        <v>УСПЕШНО</v>
      </c>
      <c r="T24" s="76">
        <f>IF(OR(F26="",AE24="DISQ",AE24="VK"),"",IF(AND(S24="УСПЕШНО",U24="УСПЕШНО"),S26,""))</f>
        <v>5414</v>
      </c>
      <c r="U24" s="5" t="str">
        <f>IF(U26="","",IF(AND(U25=$Y$5),"УСПЕШНО",IF(AND(U25&lt;$Y$5),"Недостају све КТ")))</f>
        <v>УСПЕШНО</v>
      </c>
      <c r="V24" s="90">
        <f>IF(F24="","",IF(T24="",0,MIN($T$9:$T$66)/T24*100))</f>
        <v>60.620613224972296</v>
      </c>
      <c r="W24" s="79">
        <f t="shared" ref="W24" si="26">IF(F24="","",(SUM(H24:H26)))</f>
        <v>15</v>
      </c>
      <c r="X24" s="79">
        <f>IF(F24="","",AG24+AH24+AI24+AJ24)</f>
        <v>0</v>
      </c>
      <c r="Y24" s="26"/>
      <c r="Z24" s="27"/>
      <c r="AA24" s="28"/>
      <c r="AB24" s="27"/>
      <c r="AC24" s="28"/>
      <c r="AD24" s="27"/>
      <c r="AE24" s="82"/>
      <c r="AF24" s="85"/>
      <c r="AG24" s="86">
        <f t="shared" ref="AG24" si="27">IF(Y25="",0,Y25)</f>
        <v>0</v>
      </c>
      <c r="AH24" s="60">
        <f t="shared" ref="AH24" si="28">IF(AA25="",0,AA25)</f>
        <v>0</v>
      </c>
      <c r="AI24" s="60">
        <f t="shared" ref="AI24" si="29">IF(AC25="",0,AC25)</f>
        <v>0</v>
      </c>
      <c r="AJ24" s="60">
        <f t="shared" ref="AJ24" si="30">IF(AD25="",0,AD25)</f>
        <v>0</v>
      </c>
    </row>
    <row r="25" spans="1:36" ht="14.4" customHeight="1" thickBot="1" x14ac:dyDescent="0.35">
      <c r="A25" s="121"/>
      <c r="B25" s="124"/>
      <c r="C25" s="127"/>
      <c r="D25" s="130"/>
      <c r="E25" s="130"/>
      <c r="F25" s="23" t="s">
        <v>146</v>
      </c>
      <c r="G25" s="47" t="s">
        <v>92</v>
      </c>
      <c r="H25" s="57">
        <f t="shared" si="0"/>
        <v>5</v>
      </c>
      <c r="I25" s="24"/>
      <c r="J25" s="136"/>
      <c r="K25" s="136"/>
      <c r="L25" s="136"/>
      <c r="M25" s="115"/>
      <c r="N25" s="115"/>
      <c r="O25" s="115"/>
      <c r="P25" s="118"/>
      <c r="Q25" s="73"/>
      <c r="R25" s="73"/>
      <c r="S25" s="75"/>
      <c r="T25" s="77"/>
      <c r="U25" s="14">
        <v>7</v>
      </c>
      <c r="V25" s="91"/>
      <c r="W25" s="80"/>
      <c r="X25" s="80"/>
      <c r="Y25" s="62" t="str">
        <f>IF(AND(Y24="",Z24=""),"",IF($AA$5&gt;=(Y24+Z24),(Y24*5)-(Z24*5),"Погрешан унос података"))</f>
        <v/>
      </c>
      <c r="Z25" s="63"/>
      <c r="AA25" s="66" t="str">
        <f>IF(AND(AA24="",AB24=""),"",IF($AC$5=(AA24+AB24),(AA24*20)-(AB24*5),"Погрешан унос података"))</f>
        <v/>
      </c>
      <c r="AB25" s="67"/>
      <c r="AC25" s="140" t="str">
        <f>IF(AC24="","",IF($AE$5&gt;=AC24,AC24*10,"Погрешан унос"))</f>
        <v/>
      </c>
      <c r="AD25" s="70" t="str">
        <f>IF(AD24="","",AD24*-5)</f>
        <v/>
      </c>
      <c r="AE25" s="83"/>
      <c r="AF25" s="85"/>
      <c r="AG25" s="86"/>
      <c r="AH25" s="60"/>
      <c r="AI25" s="60"/>
      <c r="AJ25" s="60"/>
    </row>
    <row r="26" spans="1:36" s="10" customFormat="1" ht="15" customHeight="1" thickBot="1" x14ac:dyDescent="0.35">
      <c r="A26" s="122"/>
      <c r="B26" s="125"/>
      <c r="C26" s="128"/>
      <c r="D26" s="131"/>
      <c r="E26" s="143"/>
      <c r="F26" s="19" t="s">
        <v>147</v>
      </c>
      <c r="G26" s="48" t="s">
        <v>92</v>
      </c>
      <c r="H26" s="57">
        <f t="shared" si="0"/>
        <v>5</v>
      </c>
      <c r="I26" s="20"/>
      <c r="J26" s="137"/>
      <c r="K26" s="137"/>
      <c r="L26" s="137"/>
      <c r="M26" s="116"/>
      <c r="N26" s="116"/>
      <c r="O26" s="116"/>
      <c r="P26" s="119"/>
      <c r="Q26" s="71"/>
      <c r="R26" s="71"/>
      <c r="S26" s="6">
        <f>IF(OR(Q24=0,R24=0),"",R24-Q24)</f>
        <v>5414</v>
      </c>
      <c r="T26" s="78"/>
      <c r="U26" s="7">
        <f>IF(U25="","",U25*50)</f>
        <v>350</v>
      </c>
      <c r="V26" s="92"/>
      <c r="W26" s="81"/>
      <c r="X26" s="81"/>
      <c r="Y26" s="64"/>
      <c r="Z26" s="65"/>
      <c r="AA26" s="68"/>
      <c r="AB26" s="69"/>
      <c r="AC26" s="141"/>
      <c r="AD26" s="71"/>
      <c r="AE26" s="84"/>
      <c r="AF26" s="85"/>
      <c r="AG26" s="87"/>
      <c r="AH26" s="61"/>
      <c r="AI26" s="61"/>
      <c r="AJ26" s="61"/>
    </row>
    <row r="27" spans="1:36" s="11" customFormat="1" ht="14.4" customHeight="1" thickBot="1" x14ac:dyDescent="0.35">
      <c r="A27" s="120">
        <f>IF(OR(B27="",B27="DNF",B27="DNS"),B27,IF(OR(C27="VK",C27="DISQ"),C27,IF(AF27&gt;1,AF27,RANK(C27,$C$9:$C$66,0))))</f>
        <v>5</v>
      </c>
      <c r="B27" s="123">
        <f>IF(AND(F27="",F28="",F29=""),"",IF(J27="","DNS",IF(M27="","DNF",IF(OR(S29&gt;$U$5,AE27="DISQ"),"DISQ",U29+V27+W27+X27))))</f>
        <v>416.91000520201146</v>
      </c>
      <c r="C27" s="126">
        <f>IF(OR(AND(B27="DISQ",AE27="VK"),AE27="VK",F29=""),"VK",B27)</f>
        <v>416.91000520201146</v>
      </c>
      <c r="D27" s="129" t="s">
        <v>51</v>
      </c>
      <c r="E27" s="129" t="s">
        <v>130</v>
      </c>
      <c r="F27" s="15" t="s">
        <v>148</v>
      </c>
      <c r="G27" s="46" t="s">
        <v>92</v>
      </c>
      <c r="H27" s="57">
        <f t="shared" si="0"/>
        <v>5</v>
      </c>
      <c r="I27" s="16">
        <v>1012430</v>
      </c>
      <c r="J27" s="135">
        <v>11</v>
      </c>
      <c r="K27" s="135">
        <v>24</v>
      </c>
      <c r="L27" s="135">
        <v>57</v>
      </c>
      <c r="M27" s="114">
        <v>13</v>
      </c>
      <c r="N27" s="114">
        <v>1</v>
      </c>
      <c r="O27" s="114">
        <v>4</v>
      </c>
      <c r="P27" s="117"/>
      <c r="Q27" s="72">
        <f t="shared" ref="Q27" si="31">+(J27*3600)+(K27*60)+L27+P27</f>
        <v>41097</v>
      </c>
      <c r="R27" s="72">
        <f>+(M27*3600)+(N27*60)+O27</f>
        <v>46864</v>
      </c>
      <c r="S27" s="74" t="str">
        <f>IF(S29="","",IF(S29&lt;=$U$5,"УСПЕШНО","Прекорачење времена"))</f>
        <v>УСПЕШНО</v>
      </c>
      <c r="T27" s="76">
        <f>IF(OR(F29="",AE27="DISQ",AE27="VK"),"",IF(AND(S27="УСПЕШНО",U27="УСПЕШНО"),S29,""))</f>
        <v>5767</v>
      </c>
      <c r="U27" s="5" t="str">
        <f>IF(U29="","",IF(AND(U28=$Y$5),"УСПЕШНО",IF(AND(U28&lt;$Y$5),"Недостају све КТ")))</f>
        <v>УСПЕШНО</v>
      </c>
      <c r="V27" s="90">
        <f>IF(F27="","",IF(T27="",0,MIN($T$9:$T$66)/T27*100))</f>
        <v>56.910005202011448</v>
      </c>
      <c r="W27" s="79">
        <f t="shared" ref="W27" si="32">IF(F27="","",(SUM(H27:H29)))</f>
        <v>10</v>
      </c>
      <c r="X27" s="79">
        <f>IF(F27="","",AG27+AH27+AI27+AJ27)</f>
        <v>0</v>
      </c>
      <c r="Y27" s="26"/>
      <c r="Z27" s="27"/>
      <c r="AA27" s="28"/>
      <c r="AB27" s="27"/>
      <c r="AC27" s="28"/>
      <c r="AD27" s="27"/>
      <c r="AE27" s="82"/>
      <c r="AF27" s="85"/>
      <c r="AG27" s="86">
        <f t="shared" ref="AG27" si="33">IF(Y28="",0,Y28)</f>
        <v>0</v>
      </c>
      <c r="AH27" s="60">
        <f t="shared" ref="AH27" si="34">IF(AA28="",0,AA28)</f>
        <v>0</v>
      </c>
      <c r="AI27" s="60">
        <f t="shared" ref="AI27" si="35">IF(AC28="",0,AC28)</f>
        <v>0</v>
      </c>
      <c r="AJ27" s="60">
        <f t="shared" ref="AJ27" si="36">IF(AD28="",0,AD28)</f>
        <v>0</v>
      </c>
    </row>
    <row r="28" spans="1:36" ht="14.4" customHeight="1" thickBot="1" x14ac:dyDescent="0.35">
      <c r="A28" s="121"/>
      <c r="B28" s="124"/>
      <c r="C28" s="127"/>
      <c r="D28" s="130"/>
      <c r="E28" s="130"/>
      <c r="F28" s="23" t="s">
        <v>149</v>
      </c>
      <c r="G28" s="47" t="s">
        <v>91</v>
      </c>
      <c r="H28" s="57">
        <f t="shared" si="0"/>
        <v>0</v>
      </c>
      <c r="I28" s="24"/>
      <c r="J28" s="136"/>
      <c r="K28" s="136"/>
      <c r="L28" s="136"/>
      <c r="M28" s="115"/>
      <c r="N28" s="115"/>
      <c r="O28" s="115"/>
      <c r="P28" s="118"/>
      <c r="Q28" s="73"/>
      <c r="R28" s="73"/>
      <c r="S28" s="75"/>
      <c r="T28" s="77"/>
      <c r="U28" s="14">
        <v>7</v>
      </c>
      <c r="V28" s="91"/>
      <c r="W28" s="80"/>
      <c r="X28" s="80"/>
      <c r="Y28" s="62" t="str">
        <f>IF(AND(Y27="",Z27=""),"",IF($AA$5&gt;=(Y27+Z27),(Y27*5)-(Z27*5),"Погрешан унос података"))</f>
        <v/>
      </c>
      <c r="Z28" s="63"/>
      <c r="AA28" s="66" t="str">
        <f>IF(AND(AA27="",AB27=""),"",IF($AC$5=(AA27+AB27),(AA27*20)-(AB27*5),"Погрешан унос података"))</f>
        <v/>
      </c>
      <c r="AB28" s="67"/>
      <c r="AC28" s="140" t="str">
        <f>IF(AC27="","",IF($AE$5&gt;=AC27,AC27*10,"Погрешан унос"))</f>
        <v/>
      </c>
      <c r="AD28" s="70" t="str">
        <f>IF(AD27="","",AD27*-5)</f>
        <v/>
      </c>
      <c r="AE28" s="83"/>
      <c r="AF28" s="85"/>
      <c r="AG28" s="86"/>
      <c r="AH28" s="60"/>
      <c r="AI28" s="60"/>
      <c r="AJ28" s="60"/>
    </row>
    <row r="29" spans="1:36" s="10" customFormat="1" ht="15" customHeight="1" thickBot="1" x14ac:dyDescent="0.35">
      <c r="A29" s="122"/>
      <c r="B29" s="125"/>
      <c r="C29" s="128"/>
      <c r="D29" s="131"/>
      <c r="E29" s="143"/>
      <c r="F29" s="19" t="s">
        <v>150</v>
      </c>
      <c r="G29" s="48" t="s">
        <v>92</v>
      </c>
      <c r="H29" s="57">
        <f t="shared" si="0"/>
        <v>5</v>
      </c>
      <c r="I29" s="20"/>
      <c r="J29" s="137"/>
      <c r="K29" s="137"/>
      <c r="L29" s="137"/>
      <c r="M29" s="116"/>
      <c r="N29" s="116"/>
      <c r="O29" s="116"/>
      <c r="P29" s="119"/>
      <c r="Q29" s="71"/>
      <c r="R29" s="71"/>
      <c r="S29" s="6">
        <f>IF(OR(Q27=0,R27=0),"",R27-Q27)</f>
        <v>5767</v>
      </c>
      <c r="T29" s="78"/>
      <c r="U29" s="7">
        <f>IF(U28="","",U28*50)</f>
        <v>350</v>
      </c>
      <c r="V29" s="92"/>
      <c r="W29" s="81"/>
      <c r="X29" s="81"/>
      <c r="Y29" s="64"/>
      <c r="Z29" s="65"/>
      <c r="AA29" s="68"/>
      <c r="AB29" s="69"/>
      <c r="AC29" s="141"/>
      <c r="AD29" s="71"/>
      <c r="AE29" s="84"/>
      <c r="AF29" s="85"/>
      <c r="AG29" s="87"/>
      <c r="AH29" s="61"/>
      <c r="AI29" s="61"/>
      <c r="AJ29" s="61"/>
    </row>
    <row r="30" spans="1:36" s="11" customFormat="1" ht="14.4" customHeight="1" thickBot="1" x14ac:dyDescent="0.35">
      <c r="A30" s="120" t="str">
        <f>IF(OR(B30="",B30="DNF",B30="DNS"),B30,IF(OR(C30="VK",C30="DISQ"),C30,IF(AF30&gt;1,AF30,RANK(C30,$C$9:$C$66,0))))</f>
        <v/>
      </c>
      <c r="B30" s="123" t="str">
        <f>IF(AND(F30="",F31="",F32=""),"",IF(J30="","DNS",IF(M30="","DNF",IF(OR(S32&gt;$U$5,AE30="DISQ"),"DISQ",U32+V30+W30+X30))))</f>
        <v/>
      </c>
      <c r="C30" s="126" t="str">
        <f>IF(OR(AND(B30="DISQ",AE30="VK"),AE30="VK",F32=""),"VK",B30)</f>
        <v>VK</v>
      </c>
      <c r="D30" s="129"/>
      <c r="E30" s="129"/>
      <c r="F30" s="15"/>
      <c r="G30" s="46"/>
      <c r="H30" s="57">
        <f t="shared" si="0"/>
        <v>0</v>
      </c>
      <c r="I30" s="16"/>
      <c r="J30" s="135"/>
      <c r="K30" s="135"/>
      <c r="L30" s="135"/>
      <c r="M30" s="114"/>
      <c r="N30" s="114"/>
      <c r="O30" s="114"/>
      <c r="P30" s="117"/>
      <c r="Q30" s="72">
        <f t="shared" ref="Q30" si="37">+(J30*3600)+(K30*60)+L30+P30</f>
        <v>0</v>
      </c>
      <c r="R30" s="72">
        <f>+(M30*3600)+(N30*60)+O30</f>
        <v>0</v>
      </c>
      <c r="S30" s="74" t="str">
        <f>IF(S32="","",IF(S32&lt;=$U$5,"УСПЕШНО","Прекорачење времена"))</f>
        <v/>
      </c>
      <c r="T30" s="76" t="str">
        <f>IF(OR(F32="",AE30="DISQ",AE30="VK"),"",IF(AND(S30="УСПЕШНО",U30="УСПЕШНО"),S32,""))</f>
        <v/>
      </c>
      <c r="U30" s="5" t="str">
        <f>IF(U32="","",IF(AND(U31=$Y$5),"УСПЕШНО",IF(AND(U31&lt;$Y$5),"Недостају све КТ")))</f>
        <v/>
      </c>
      <c r="V30" s="90" t="str">
        <f>IF(F30="","",IF(T30="",0,MIN($T$9:$T$66)/T30*100))</f>
        <v/>
      </c>
      <c r="W30" s="79" t="str">
        <f t="shared" ref="W30" si="38">IF(F30="","",(SUM(H30:H32)))</f>
        <v/>
      </c>
      <c r="X30" s="79" t="str">
        <f>IF(F30="","",AG30+AH30+AI30+AJ30)</f>
        <v/>
      </c>
      <c r="Y30" s="26"/>
      <c r="Z30" s="27"/>
      <c r="AA30" s="28"/>
      <c r="AB30" s="27"/>
      <c r="AC30" s="28"/>
      <c r="AD30" s="27"/>
      <c r="AE30" s="82"/>
      <c r="AF30" s="85"/>
      <c r="AG30" s="86">
        <f t="shared" ref="AG30" si="39">IF(Y31="",0,Y31)</f>
        <v>0</v>
      </c>
      <c r="AH30" s="60">
        <f t="shared" ref="AH30" si="40">IF(AA31="",0,AA31)</f>
        <v>0</v>
      </c>
      <c r="AI30" s="60">
        <f t="shared" ref="AI30" si="41">IF(AC31="",0,AC31)</f>
        <v>0</v>
      </c>
      <c r="AJ30" s="60">
        <f t="shared" ref="AJ30" si="42">IF(AD31="",0,AD31)</f>
        <v>0</v>
      </c>
    </row>
    <row r="31" spans="1:36" ht="14.4" customHeight="1" thickBot="1" x14ac:dyDescent="0.35">
      <c r="A31" s="121"/>
      <c r="B31" s="124"/>
      <c r="C31" s="127"/>
      <c r="D31" s="130"/>
      <c r="E31" s="130"/>
      <c r="F31" s="23"/>
      <c r="G31" s="47"/>
      <c r="H31" s="57">
        <f t="shared" si="0"/>
        <v>0</v>
      </c>
      <c r="I31" s="24"/>
      <c r="J31" s="136"/>
      <c r="K31" s="136"/>
      <c r="L31" s="136"/>
      <c r="M31" s="115"/>
      <c r="N31" s="115"/>
      <c r="O31" s="115"/>
      <c r="P31" s="118"/>
      <c r="Q31" s="73"/>
      <c r="R31" s="73"/>
      <c r="S31" s="75"/>
      <c r="T31" s="77"/>
      <c r="U31" s="14"/>
      <c r="V31" s="91"/>
      <c r="W31" s="80"/>
      <c r="X31" s="80"/>
      <c r="Y31" s="62" t="str">
        <f>IF(AND(Y30="",Z30=""),"",IF($AA$5&gt;=(Y30+Z30),(Y30*5)-(Z30*5),"Погрешан унос података"))</f>
        <v/>
      </c>
      <c r="Z31" s="63"/>
      <c r="AA31" s="66" t="str">
        <f>IF(AND(AA30="",AB30=""),"",IF($AC$5=(AA30+AB30),(AA30*20)-(AB30*5),"Погрешан унос података"))</f>
        <v/>
      </c>
      <c r="AB31" s="67"/>
      <c r="AC31" s="140" t="str">
        <f>IF(AC30="","",IF($AE$5&gt;=AC30,AC30*10,"Погрешан унос"))</f>
        <v/>
      </c>
      <c r="AD31" s="70" t="str">
        <f>IF(AD30="","",AD30*-5)</f>
        <v/>
      </c>
      <c r="AE31" s="83"/>
      <c r="AF31" s="85"/>
      <c r="AG31" s="86"/>
      <c r="AH31" s="60"/>
      <c r="AI31" s="60"/>
      <c r="AJ31" s="60"/>
    </row>
    <row r="32" spans="1:36" s="10" customFormat="1" ht="15" customHeight="1" thickBot="1" x14ac:dyDescent="0.35">
      <c r="A32" s="122"/>
      <c r="B32" s="125"/>
      <c r="C32" s="128"/>
      <c r="D32" s="131"/>
      <c r="E32" s="143"/>
      <c r="F32" s="19"/>
      <c r="G32" s="48"/>
      <c r="H32" s="57">
        <f t="shared" si="0"/>
        <v>0</v>
      </c>
      <c r="I32" s="20"/>
      <c r="J32" s="137"/>
      <c r="K32" s="137"/>
      <c r="L32" s="137"/>
      <c r="M32" s="116"/>
      <c r="N32" s="116"/>
      <c r="O32" s="116"/>
      <c r="P32" s="119"/>
      <c r="Q32" s="71"/>
      <c r="R32" s="71"/>
      <c r="S32" s="6" t="str">
        <f>IF(OR(Q30=0,R30=0),"",R30-Q30)</f>
        <v/>
      </c>
      <c r="T32" s="78"/>
      <c r="U32" s="7" t="str">
        <f>IF(U31="","",U31*50)</f>
        <v/>
      </c>
      <c r="V32" s="92"/>
      <c r="W32" s="81"/>
      <c r="X32" s="81"/>
      <c r="Y32" s="64"/>
      <c r="Z32" s="65"/>
      <c r="AA32" s="68"/>
      <c r="AB32" s="69"/>
      <c r="AC32" s="141"/>
      <c r="AD32" s="71"/>
      <c r="AE32" s="84"/>
      <c r="AF32" s="85"/>
      <c r="AG32" s="87"/>
      <c r="AH32" s="61"/>
      <c r="AI32" s="61"/>
      <c r="AJ32" s="61"/>
    </row>
    <row r="33" spans="1:36" s="11" customFormat="1" ht="14.4" customHeight="1" thickBot="1" x14ac:dyDescent="0.35">
      <c r="A33" s="120" t="str">
        <f>IF(OR(B33="",B33="DNF",B33="DNS"),B33,IF(OR(C33="VK",C33="DISQ"),C33,IF(AF33&gt;1,AF33,RANK(C33,$C$9:$C$66,0))))</f>
        <v/>
      </c>
      <c r="B33" s="123" t="str">
        <f>IF(AND(F33="",F34="",F35=""),"",IF(J33="","DNS",IF(M33="","DNF",IF(OR(S35&gt;$U$5,AE33="DISQ"),"DISQ",U35+V33+W33+X33))))</f>
        <v/>
      </c>
      <c r="C33" s="126" t="str">
        <f>IF(OR(AND(B33="DISQ",AE33="VK"),AE33="VK",F35=""),"VK",B33)</f>
        <v>VK</v>
      </c>
      <c r="D33" s="129"/>
      <c r="E33" s="129"/>
      <c r="F33" s="15"/>
      <c r="G33" s="46"/>
      <c r="H33" s="57">
        <f t="shared" si="0"/>
        <v>0</v>
      </c>
      <c r="I33" s="16"/>
      <c r="J33" s="135"/>
      <c r="K33" s="135"/>
      <c r="L33" s="135"/>
      <c r="M33" s="114"/>
      <c r="N33" s="114"/>
      <c r="O33" s="114"/>
      <c r="P33" s="117"/>
      <c r="Q33" s="72">
        <f t="shared" ref="Q33" si="43">+(J33*3600)+(K33*60)+L33+P33</f>
        <v>0</v>
      </c>
      <c r="R33" s="72">
        <f>+(M33*3600)+(N33*60)+O33</f>
        <v>0</v>
      </c>
      <c r="S33" s="74" t="str">
        <f>IF(S35="","",IF(S35&lt;=$U$5,"УСПЕШНО","Прекорачење времена"))</f>
        <v/>
      </c>
      <c r="T33" s="76" t="str">
        <f>IF(OR(F35="",AE33="DISQ",AE33="VK"),"",IF(AND(S33="УСПЕШНО",U33="УСПЕШНО"),S35,""))</f>
        <v/>
      </c>
      <c r="U33" s="5" t="str">
        <f>IF(U35="","",IF(AND(U34=$Y$5),"УСПЕШНО",IF(AND(U34&lt;$Y$5),"Недостају све КТ")))</f>
        <v/>
      </c>
      <c r="V33" s="90" t="str">
        <f>IF(F33="","",IF(T33="",0,MIN($T$9:$T$66)/T33*100))</f>
        <v/>
      </c>
      <c r="W33" s="79" t="str">
        <f t="shared" ref="W33" si="44">IF(F33="","",(SUM(H33:H35)))</f>
        <v/>
      </c>
      <c r="X33" s="79" t="str">
        <f>IF(F33="","",AG33+AH33+AI33+AJ33)</f>
        <v/>
      </c>
      <c r="Y33" s="26"/>
      <c r="Z33" s="27"/>
      <c r="AA33" s="28"/>
      <c r="AB33" s="27"/>
      <c r="AC33" s="28"/>
      <c r="AD33" s="27"/>
      <c r="AE33" s="82"/>
      <c r="AF33" s="85"/>
      <c r="AG33" s="86">
        <f t="shared" ref="AG33" si="45">IF(Y34="",0,Y34)</f>
        <v>0</v>
      </c>
      <c r="AH33" s="60">
        <f t="shared" ref="AH33" si="46">IF(AA34="",0,AA34)</f>
        <v>0</v>
      </c>
      <c r="AI33" s="60">
        <f t="shared" ref="AI33" si="47">IF(AC34="",0,AC34)</f>
        <v>0</v>
      </c>
      <c r="AJ33" s="60">
        <f t="shared" ref="AJ33" si="48">IF(AD34="",0,AD34)</f>
        <v>0</v>
      </c>
    </row>
    <row r="34" spans="1:36" ht="14.4" customHeight="1" thickBot="1" x14ac:dyDescent="0.35">
      <c r="A34" s="121"/>
      <c r="B34" s="124"/>
      <c r="C34" s="127"/>
      <c r="D34" s="130"/>
      <c r="E34" s="130"/>
      <c r="F34" s="23"/>
      <c r="G34" s="47"/>
      <c r="H34" s="57">
        <f t="shared" si="0"/>
        <v>0</v>
      </c>
      <c r="I34" s="24"/>
      <c r="J34" s="136"/>
      <c r="K34" s="136"/>
      <c r="L34" s="136"/>
      <c r="M34" s="115"/>
      <c r="N34" s="115"/>
      <c r="O34" s="115"/>
      <c r="P34" s="118"/>
      <c r="Q34" s="73"/>
      <c r="R34" s="73"/>
      <c r="S34" s="75"/>
      <c r="T34" s="77"/>
      <c r="U34" s="14"/>
      <c r="V34" s="91"/>
      <c r="W34" s="80"/>
      <c r="X34" s="80"/>
      <c r="Y34" s="62" t="str">
        <f>IF(AND(Y33="",Z33=""),"",IF($AA$5&gt;=(Y33+Z33),(Y33*5)-(Z33*5),"Погрешан унос података"))</f>
        <v/>
      </c>
      <c r="Z34" s="63"/>
      <c r="AA34" s="66" t="str">
        <f>IF(AND(AA33="",AB33=""),"",IF($AC$5=(AA33+AB33),(AA33*20)-(AB33*5),"Погрешан унос података"))</f>
        <v/>
      </c>
      <c r="AB34" s="67"/>
      <c r="AC34" s="140" t="str">
        <f>IF(AC33="","",IF($AE$5&gt;=AC33,AC33*10,"Погрешан унос"))</f>
        <v/>
      </c>
      <c r="AD34" s="70" t="str">
        <f>IF(AD33="","",AD33*-5)</f>
        <v/>
      </c>
      <c r="AE34" s="83"/>
      <c r="AF34" s="85"/>
      <c r="AG34" s="86"/>
      <c r="AH34" s="60"/>
      <c r="AI34" s="60"/>
      <c r="AJ34" s="60"/>
    </row>
    <row r="35" spans="1:36" s="10" customFormat="1" ht="15" customHeight="1" thickBot="1" x14ac:dyDescent="0.35">
      <c r="A35" s="122"/>
      <c r="B35" s="125"/>
      <c r="C35" s="128"/>
      <c r="D35" s="131"/>
      <c r="E35" s="143"/>
      <c r="F35" s="19"/>
      <c r="G35" s="48"/>
      <c r="H35" s="57">
        <f t="shared" si="0"/>
        <v>0</v>
      </c>
      <c r="I35" s="20"/>
      <c r="J35" s="137"/>
      <c r="K35" s="137"/>
      <c r="L35" s="137"/>
      <c r="M35" s="116"/>
      <c r="N35" s="116"/>
      <c r="O35" s="116"/>
      <c r="P35" s="119"/>
      <c r="Q35" s="71"/>
      <c r="R35" s="71"/>
      <c r="S35" s="6" t="str">
        <f>IF(OR(Q33=0,R33=0),"",R33-Q33)</f>
        <v/>
      </c>
      <c r="T35" s="78"/>
      <c r="U35" s="7" t="str">
        <f>IF(U34="","",U34*50)</f>
        <v/>
      </c>
      <c r="V35" s="92"/>
      <c r="W35" s="81"/>
      <c r="X35" s="81"/>
      <c r="Y35" s="64"/>
      <c r="Z35" s="65"/>
      <c r="AA35" s="68"/>
      <c r="AB35" s="69"/>
      <c r="AC35" s="141"/>
      <c r="AD35" s="71"/>
      <c r="AE35" s="84"/>
      <c r="AF35" s="85"/>
      <c r="AG35" s="87"/>
      <c r="AH35" s="61"/>
      <c r="AI35" s="61"/>
      <c r="AJ35" s="61"/>
    </row>
    <row r="36" spans="1:36" s="11" customFormat="1" ht="14.4" customHeight="1" thickBot="1" x14ac:dyDescent="0.35">
      <c r="A36" s="120" t="str">
        <f>IF(OR(B36="",B36="DNF",B36="DNS"),B36,IF(OR(C36="VK",C36="DISQ"),C36,IF(AF36&gt;1,AF36,RANK(C36,$C$9:$C$66,0))))</f>
        <v/>
      </c>
      <c r="B36" s="123" t="str">
        <f>IF(AND(F36="",F37="",F38=""),"",IF(J36="","DNS",IF(M36="","DNF",IF(OR(S38&gt;$U$5,AE36="DISQ"),"DISQ",U38+V36+W36+X36))))</f>
        <v/>
      </c>
      <c r="C36" s="126" t="str">
        <f>IF(OR(AND(B36="DISQ",AE36="VK"),AE36="VK",F38=""),"VK",B36)</f>
        <v>VK</v>
      </c>
      <c r="D36" s="129"/>
      <c r="E36" s="129"/>
      <c r="F36" s="15"/>
      <c r="G36" s="46"/>
      <c r="H36" s="57">
        <f t="shared" si="0"/>
        <v>0</v>
      </c>
      <c r="I36" s="16"/>
      <c r="J36" s="135"/>
      <c r="K36" s="135"/>
      <c r="L36" s="135"/>
      <c r="M36" s="114"/>
      <c r="N36" s="114"/>
      <c r="O36" s="114"/>
      <c r="P36" s="117"/>
      <c r="Q36" s="72">
        <f t="shared" ref="Q36" si="49">+(J36*3600)+(K36*60)+L36+P36</f>
        <v>0</v>
      </c>
      <c r="R36" s="72">
        <f>+(M36*3600)+(N36*60)+O36</f>
        <v>0</v>
      </c>
      <c r="S36" s="74" t="str">
        <f>IF(S38="","",IF(S38&lt;=$U$5,"УСПЕШНО","Прекорачење времена"))</f>
        <v/>
      </c>
      <c r="T36" s="76" t="str">
        <f>IF(OR(F38="",AE36="DISQ",AE36="VK"),"",IF(AND(S36="УСПЕШНО",U36="УСПЕШНО"),S38,""))</f>
        <v/>
      </c>
      <c r="U36" s="5" t="str">
        <f>IF(U38="","",IF(AND(U37=$Y$5),"УСПЕШНО",IF(AND(U37&lt;$Y$5),"Недостају све КТ")))</f>
        <v/>
      </c>
      <c r="V36" s="90" t="str">
        <f>IF(F36="","",IF(T36="",0,MIN($T$9:$T$66)/T36*100))</f>
        <v/>
      </c>
      <c r="W36" s="79" t="str">
        <f t="shared" ref="W36" si="50">IF(F36="","",(SUM(H36:H38)))</f>
        <v/>
      </c>
      <c r="X36" s="79" t="str">
        <f>IF(F36="","",AG36+AH36+AI36+AJ36)</f>
        <v/>
      </c>
      <c r="Y36" s="26"/>
      <c r="Z36" s="27"/>
      <c r="AA36" s="28"/>
      <c r="AB36" s="27"/>
      <c r="AC36" s="28"/>
      <c r="AD36" s="27"/>
      <c r="AE36" s="82"/>
      <c r="AF36" s="85"/>
      <c r="AG36" s="86">
        <f t="shared" ref="AG36" si="51">IF(Y37="",0,Y37)</f>
        <v>0</v>
      </c>
      <c r="AH36" s="60">
        <f t="shared" ref="AH36" si="52">IF(AA37="",0,AA37)</f>
        <v>0</v>
      </c>
      <c r="AI36" s="60">
        <f t="shared" ref="AI36" si="53">IF(AC37="",0,AC37)</f>
        <v>0</v>
      </c>
      <c r="AJ36" s="60">
        <f t="shared" ref="AJ36" si="54">IF(AD37="",0,AD37)</f>
        <v>0</v>
      </c>
    </row>
    <row r="37" spans="1:36" ht="14.4" customHeight="1" thickBot="1" x14ac:dyDescent="0.35">
      <c r="A37" s="121"/>
      <c r="B37" s="124"/>
      <c r="C37" s="127"/>
      <c r="D37" s="130"/>
      <c r="E37" s="130"/>
      <c r="F37" s="23"/>
      <c r="G37" s="47"/>
      <c r="H37" s="57">
        <f t="shared" si="0"/>
        <v>0</v>
      </c>
      <c r="I37" s="24"/>
      <c r="J37" s="136"/>
      <c r="K37" s="136"/>
      <c r="L37" s="136"/>
      <c r="M37" s="115"/>
      <c r="N37" s="115"/>
      <c r="O37" s="115"/>
      <c r="P37" s="118"/>
      <c r="Q37" s="73"/>
      <c r="R37" s="73"/>
      <c r="S37" s="75"/>
      <c r="T37" s="77"/>
      <c r="U37" s="14"/>
      <c r="V37" s="91"/>
      <c r="W37" s="80"/>
      <c r="X37" s="80"/>
      <c r="Y37" s="62" t="str">
        <f>IF(AND(Y36="",Z36=""),"",IF($AA$5&gt;=(Y36+Z36),(Y36*5)-(Z36*5),"Погрешан унос података"))</f>
        <v/>
      </c>
      <c r="Z37" s="63"/>
      <c r="AA37" s="66" t="str">
        <f>IF(AND(AA36="",AB36=""),"",IF($AC$5=(AA36+AB36),(AA36*20)-(AB36*5),"Погрешан унос података"))</f>
        <v/>
      </c>
      <c r="AB37" s="67"/>
      <c r="AC37" s="140" t="str">
        <f>IF(AC36="","",IF($AE$5&gt;=AC36,AC36*10,"Погрешан унос"))</f>
        <v/>
      </c>
      <c r="AD37" s="70" t="str">
        <f>IF(AD36="","",AD36*-5)</f>
        <v/>
      </c>
      <c r="AE37" s="83"/>
      <c r="AF37" s="85"/>
      <c r="AG37" s="86"/>
      <c r="AH37" s="60"/>
      <c r="AI37" s="60"/>
      <c r="AJ37" s="60"/>
    </row>
    <row r="38" spans="1:36" s="10" customFormat="1" ht="15" customHeight="1" thickBot="1" x14ac:dyDescent="0.35">
      <c r="A38" s="122"/>
      <c r="B38" s="125"/>
      <c r="C38" s="128"/>
      <c r="D38" s="131"/>
      <c r="E38" s="143"/>
      <c r="F38" s="19"/>
      <c r="G38" s="48"/>
      <c r="H38" s="57">
        <f t="shared" si="0"/>
        <v>0</v>
      </c>
      <c r="I38" s="20"/>
      <c r="J38" s="137"/>
      <c r="K38" s="137"/>
      <c r="L38" s="137"/>
      <c r="M38" s="116"/>
      <c r="N38" s="116"/>
      <c r="O38" s="116"/>
      <c r="P38" s="119"/>
      <c r="Q38" s="71"/>
      <c r="R38" s="71"/>
      <c r="S38" s="6" t="str">
        <f>IF(OR(Q36=0,R36=0),"",R36-Q36)</f>
        <v/>
      </c>
      <c r="T38" s="78"/>
      <c r="U38" s="7" t="str">
        <f>IF(U37="","",U37*50)</f>
        <v/>
      </c>
      <c r="V38" s="92"/>
      <c r="W38" s="81"/>
      <c r="X38" s="81"/>
      <c r="Y38" s="64"/>
      <c r="Z38" s="65"/>
      <c r="AA38" s="68"/>
      <c r="AB38" s="69"/>
      <c r="AC38" s="141"/>
      <c r="AD38" s="71"/>
      <c r="AE38" s="84"/>
      <c r="AF38" s="85"/>
      <c r="AG38" s="87"/>
      <c r="AH38" s="61"/>
      <c r="AI38" s="61"/>
      <c r="AJ38" s="61"/>
    </row>
    <row r="39" spans="1:36" s="11" customFormat="1" ht="14.4" customHeight="1" thickBot="1" x14ac:dyDescent="0.35">
      <c r="A39" s="120" t="str">
        <f>IF(OR(B39="",B39="DNF",B39="DNS"),B39,IF(OR(C39="VK",C39="DISQ"),C39,IF(AF39&gt;1,AF39,RANK(C39,$C$9:$C$66,0))))</f>
        <v/>
      </c>
      <c r="B39" s="123" t="str">
        <f>IF(AND(F39="",F40="",F41=""),"",IF(J39="","DNS",IF(M39="","DNF",IF(OR(S41&gt;$U$5,AE39="DISQ"),"DISQ",U41+V39+W39+X39))))</f>
        <v/>
      </c>
      <c r="C39" s="126" t="str">
        <f>IF(OR(AND(B39="DISQ",AE39="VK"),AE39="VK",F41=""),"VK",B39)</f>
        <v>VK</v>
      </c>
      <c r="D39" s="129"/>
      <c r="E39" s="129"/>
      <c r="F39" s="15"/>
      <c r="G39" s="46"/>
      <c r="H39" s="57">
        <f t="shared" si="0"/>
        <v>0</v>
      </c>
      <c r="I39" s="16"/>
      <c r="J39" s="135"/>
      <c r="K39" s="135"/>
      <c r="L39" s="135"/>
      <c r="M39" s="114"/>
      <c r="N39" s="114"/>
      <c r="O39" s="114"/>
      <c r="P39" s="117"/>
      <c r="Q39" s="72">
        <f t="shared" ref="Q39" si="55">+(J39*3600)+(K39*60)+L39+P39</f>
        <v>0</v>
      </c>
      <c r="R39" s="72">
        <f>+(M39*3600)+(N39*60)+O39</f>
        <v>0</v>
      </c>
      <c r="S39" s="74" t="str">
        <f>IF(S41="","",IF(S41&lt;=$U$5,"УСПЕШНО","Прекорачење времена"))</f>
        <v/>
      </c>
      <c r="T39" s="76" t="str">
        <f>IF(OR(F41="",AE39="DISQ",AE39="VK"),"",IF(AND(S39="УСПЕШНО",U39="УСПЕШНО"),S41,""))</f>
        <v/>
      </c>
      <c r="U39" s="5" t="str">
        <f>IF(U41="","",IF(AND(U40=$Y$5),"УСПЕШНО",IF(AND(U40&lt;$Y$5),"Недостају све КТ")))</f>
        <v/>
      </c>
      <c r="V39" s="90" t="str">
        <f>IF(F39="","",IF(T39="",0,MIN($T$9:$T$66)/T39*100))</f>
        <v/>
      </c>
      <c r="W39" s="79" t="str">
        <f t="shared" ref="W39" si="56">IF(F39="","",(SUM(H39:H41)))</f>
        <v/>
      </c>
      <c r="X39" s="79" t="str">
        <f>IF(F39="","",AG39+AH39+AI39+AJ39)</f>
        <v/>
      </c>
      <c r="Y39" s="26"/>
      <c r="Z39" s="27"/>
      <c r="AA39" s="28"/>
      <c r="AB39" s="27"/>
      <c r="AC39" s="28"/>
      <c r="AD39" s="27"/>
      <c r="AE39" s="82"/>
      <c r="AF39" s="85"/>
      <c r="AG39" s="86">
        <f t="shared" ref="AG39" si="57">IF(Y40="",0,Y40)</f>
        <v>0</v>
      </c>
      <c r="AH39" s="60">
        <f t="shared" ref="AH39" si="58">IF(AA40="",0,AA40)</f>
        <v>0</v>
      </c>
      <c r="AI39" s="60">
        <f t="shared" ref="AI39" si="59">IF(AC40="",0,AC40)</f>
        <v>0</v>
      </c>
      <c r="AJ39" s="60">
        <f t="shared" ref="AJ39" si="60">IF(AD40="",0,AD40)</f>
        <v>0</v>
      </c>
    </row>
    <row r="40" spans="1:36" ht="14.4" customHeight="1" thickBot="1" x14ac:dyDescent="0.35">
      <c r="A40" s="121"/>
      <c r="B40" s="124"/>
      <c r="C40" s="127"/>
      <c r="D40" s="130"/>
      <c r="E40" s="130"/>
      <c r="F40" s="23"/>
      <c r="G40" s="47"/>
      <c r="H40" s="57">
        <f t="shared" si="0"/>
        <v>0</v>
      </c>
      <c r="I40" s="24"/>
      <c r="J40" s="136"/>
      <c r="K40" s="136"/>
      <c r="L40" s="136"/>
      <c r="M40" s="115"/>
      <c r="N40" s="115"/>
      <c r="O40" s="115"/>
      <c r="P40" s="118"/>
      <c r="Q40" s="73"/>
      <c r="R40" s="73"/>
      <c r="S40" s="75"/>
      <c r="T40" s="77"/>
      <c r="U40" s="14"/>
      <c r="V40" s="91"/>
      <c r="W40" s="80"/>
      <c r="X40" s="80"/>
      <c r="Y40" s="62" t="str">
        <f>IF(AND(Y39="",Z39=""),"",IF($AA$5&gt;=(Y39+Z39),(Y39*5)-(Z39*5),"Погрешан унос података"))</f>
        <v/>
      </c>
      <c r="Z40" s="63"/>
      <c r="AA40" s="66" t="str">
        <f>IF(AND(AA39="",AB39=""),"",IF($AC$5=(AA39+AB39),(AA39*20)-(AB39*5),"Погрешан унос података"))</f>
        <v/>
      </c>
      <c r="AB40" s="67"/>
      <c r="AC40" s="140" t="str">
        <f>IF(AC39="","",IF($AE$5&gt;=AC39,AC39*10,"Погрешан унос"))</f>
        <v/>
      </c>
      <c r="AD40" s="70" t="str">
        <f>IF(AD39="","",AD39*-5)</f>
        <v/>
      </c>
      <c r="AE40" s="83"/>
      <c r="AF40" s="85"/>
      <c r="AG40" s="86"/>
      <c r="AH40" s="60"/>
      <c r="AI40" s="60"/>
      <c r="AJ40" s="60"/>
    </row>
    <row r="41" spans="1:36" s="10" customFormat="1" ht="15" customHeight="1" thickBot="1" x14ac:dyDescent="0.35">
      <c r="A41" s="122"/>
      <c r="B41" s="125"/>
      <c r="C41" s="128"/>
      <c r="D41" s="143"/>
      <c r="E41" s="143"/>
      <c r="F41" s="19"/>
      <c r="G41" s="48"/>
      <c r="H41" s="57">
        <f t="shared" si="0"/>
        <v>0</v>
      </c>
      <c r="I41" s="20"/>
      <c r="J41" s="137"/>
      <c r="K41" s="137"/>
      <c r="L41" s="137"/>
      <c r="M41" s="116"/>
      <c r="N41" s="116"/>
      <c r="O41" s="116"/>
      <c r="P41" s="119"/>
      <c r="Q41" s="71"/>
      <c r="R41" s="71"/>
      <c r="S41" s="6" t="str">
        <f>IF(OR(Q39=0,R39=0),"",R39-Q39)</f>
        <v/>
      </c>
      <c r="T41" s="78"/>
      <c r="U41" s="7" t="str">
        <f>IF(U40="","",U40*50)</f>
        <v/>
      </c>
      <c r="V41" s="92"/>
      <c r="W41" s="81"/>
      <c r="X41" s="81"/>
      <c r="Y41" s="64"/>
      <c r="Z41" s="65"/>
      <c r="AA41" s="68"/>
      <c r="AB41" s="69"/>
      <c r="AC41" s="141"/>
      <c r="AD41" s="71"/>
      <c r="AE41" s="84"/>
      <c r="AF41" s="85"/>
      <c r="AG41" s="87"/>
      <c r="AH41" s="61"/>
      <c r="AI41" s="61"/>
      <c r="AJ41" s="61"/>
    </row>
    <row r="42" spans="1:36" s="11" customFormat="1" ht="14.4" customHeight="1" thickBot="1" x14ac:dyDescent="0.35">
      <c r="A42" s="120" t="str">
        <f>IF(OR(B42="",B42="DNF",B42="DNS"),B42,IF(OR(C42="VK",C42="DISQ"),C42,IF(AF42&gt;1,AF42,RANK(C42,$C$9:$C$66,0))))</f>
        <v/>
      </c>
      <c r="B42" s="123" t="str">
        <f>IF(AND(F42="",F43="",F44=""),"",IF(J42="","DNS",IF(M42="","DNF",IF(OR(S44&gt;$U$5,AE42="DISQ"),"DISQ",U44+V42+W42+X42))))</f>
        <v/>
      </c>
      <c r="C42" s="126" t="str">
        <f>IF(OR(AND(B42="DISQ",AE42="VK"),AE42="VK",F44=""),"VK",B42)</f>
        <v>VK</v>
      </c>
      <c r="D42" s="129"/>
      <c r="E42" s="129"/>
      <c r="F42" s="15"/>
      <c r="G42" s="46"/>
      <c r="H42" s="57">
        <f t="shared" si="0"/>
        <v>0</v>
      </c>
      <c r="I42" s="16"/>
      <c r="J42" s="135"/>
      <c r="K42" s="135"/>
      <c r="L42" s="135"/>
      <c r="M42" s="114"/>
      <c r="N42" s="114"/>
      <c r="O42" s="114"/>
      <c r="P42" s="117"/>
      <c r="Q42" s="72">
        <f t="shared" ref="Q42" si="61">+(J42*3600)+(K42*60)+L42+P42</f>
        <v>0</v>
      </c>
      <c r="R42" s="72">
        <f>+(M42*3600)+(N42*60)+O42</f>
        <v>0</v>
      </c>
      <c r="S42" s="74" t="str">
        <f>IF(S44="","",IF(S44&lt;=$U$5,"УСПЕШНО","Прекорачење времена"))</f>
        <v/>
      </c>
      <c r="T42" s="76" t="str">
        <f>IF(OR(F44="",AE42="DISQ",AE42="VK"),"",IF(AND(S42="УСПЕШНО",U42="УСПЕШНО"),S44,""))</f>
        <v/>
      </c>
      <c r="U42" s="5" t="str">
        <f>IF(U44="","",IF(AND(U43=$Y$5),"УСПЕШНО",IF(AND(U43&lt;$Y$5),"Недостају све КТ")))</f>
        <v/>
      </c>
      <c r="V42" s="90" t="str">
        <f>IF(F42="","",IF(T42="",0,MIN($T$9:$T$66)/T42*100))</f>
        <v/>
      </c>
      <c r="W42" s="79" t="str">
        <f t="shared" ref="W42" si="62">IF(F42="","",(SUM(H42:H44)))</f>
        <v/>
      </c>
      <c r="X42" s="79" t="str">
        <f>IF(F42="","",AG42+AH42+AI42+AJ42)</f>
        <v/>
      </c>
      <c r="Y42" s="26"/>
      <c r="Z42" s="27"/>
      <c r="AA42" s="28"/>
      <c r="AB42" s="27"/>
      <c r="AC42" s="28"/>
      <c r="AD42" s="27"/>
      <c r="AE42" s="82"/>
      <c r="AF42" s="85"/>
      <c r="AG42" s="86">
        <f t="shared" ref="AG42" si="63">IF(Y43="",0,Y43)</f>
        <v>0</v>
      </c>
      <c r="AH42" s="60">
        <f t="shared" ref="AH42" si="64">IF(AA43="",0,AA43)</f>
        <v>0</v>
      </c>
      <c r="AI42" s="60">
        <f t="shared" ref="AI42" si="65">IF(AC43="",0,AC43)</f>
        <v>0</v>
      </c>
      <c r="AJ42" s="60">
        <f t="shared" ref="AJ42" si="66">IF(AD43="",0,AD43)</f>
        <v>0</v>
      </c>
    </row>
    <row r="43" spans="1:36" ht="14.4" customHeight="1" thickBot="1" x14ac:dyDescent="0.35">
      <c r="A43" s="121"/>
      <c r="B43" s="124"/>
      <c r="C43" s="127"/>
      <c r="D43" s="130"/>
      <c r="E43" s="130"/>
      <c r="F43" s="23"/>
      <c r="G43" s="47"/>
      <c r="H43" s="57">
        <f t="shared" si="0"/>
        <v>0</v>
      </c>
      <c r="I43" s="24"/>
      <c r="J43" s="136"/>
      <c r="K43" s="136"/>
      <c r="L43" s="136"/>
      <c r="M43" s="115"/>
      <c r="N43" s="115"/>
      <c r="O43" s="115"/>
      <c r="P43" s="118"/>
      <c r="Q43" s="73"/>
      <c r="R43" s="73"/>
      <c r="S43" s="75"/>
      <c r="T43" s="77"/>
      <c r="U43" s="14"/>
      <c r="V43" s="91"/>
      <c r="W43" s="80"/>
      <c r="X43" s="80"/>
      <c r="Y43" s="62" t="str">
        <f>IF(AND(Y42="",Z42=""),"",IF($AA$5&gt;=(Y42+Z42),(Y42*5)-(Z42*5),"Погрешан унос података"))</f>
        <v/>
      </c>
      <c r="Z43" s="63"/>
      <c r="AA43" s="66" t="str">
        <f>IF(AND(AA42="",AB42=""),"",IF($AC$5=(AA42+AB42),(AA42*20)-(AB42*5),"Погрешан унос података"))</f>
        <v/>
      </c>
      <c r="AB43" s="67"/>
      <c r="AC43" s="140" t="str">
        <f>IF(AC42="","",IF($AE$5&gt;=AC42,AC42*10,"Погрешан унос"))</f>
        <v/>
      </c>
      <c r="AD43" s="70" t="str">
        <f>IF(AD42="","",AD42*-5)</f>
        <v/>
      </c>
      <c r="AE43" s="83"/>
      <c r="AF43" s="85"/>
      <c r="AG43" s="86"/>
      <c r="AH43" s="60"/>
      <c r="AI43" s="60"/>
      <c r="AJ43" s="60"/>
    </row>
    <row r="44" spans="1:36" s="10" customFormat="1" ht="15" customHeight="1" thickBot="1" x14ac:dyDescent="0.35">
      <c r="A44" s="122"/>
      <c r="B44" s="125"/>
      <c r="C44" s="128"/>
      <c r="D44" s="143"/>
      <c r="E44" s="143"/>
      <c r="F44" s="19"/>
      <c r="G44" s="48"/>
      <c r="H44" s="57">
        <f t="shared" si="0"/>
        <v>0</v>
      </c>
      <c r="I44" s="20"/>
      <c r="J44" s="137"/>
      <c r="K44" s="137"/>
      <c r="L44" s="137"/>
      <c r="M44" s="116"/>
      <c r="N44" s="116"/>
      <c r="O44" s="116"/>
      <c r="P44" s="119"/>
      <c r="Q44" s="71"/>
      <c r="R44" s="71"/>
      <c r="S44" s="6" t="str">
        <f>IF(OR(Q42=0,R42=0),"",R42-Q42)</f>
        <v/>
      </c>
      <c r="T44" s="78"/>
      <c r="U44" s="7" t="str">
        <f>IF(U43="","",U43*50)</f>
        <v/>
      </c>
      <c r="V44" s="92"/>
      <c r="W44" s="81"/>
      <c r="X44" s="81"/>
      <c r="Y44" s="64"/>
      <c r="Z44" s="65"/>
      <c r="AA44" s="68"/>
      <c r="AB44" s="69"/>
      <c r="AC44" s="141"/>
      <c r="AD44" s="71"/>
      <c r="AE44" s="84"/>
      <c r="AF44" s="85"/>
      <c r="AG44" s="87"/>
      <c r="AH44" s="61"/>
      <c r="AI44" s="61"/>
      <c r="AJ44" s="61"/>
    </row>
    <row r="45" spans="1:36" s="11" customFormat="1" ht="14.4" customHeight="1" thickBot="1" x14ac:dyDescent="0.35">
      <c r="A45" s="120" t="str">
        <f>IF(OR(B45="",B45="DNF",B45="DNS"),B45,IF(OR(C45="VK",C45="DISQ"),C45,IF(AF45&gt;1,AF45,RANK(C45,$C$9:$C$66,0))))</f>
        <v/>
      </c>
      <c r="B45" s="123" t="str">
        <f>IF(AND(F45="",F46="",F47=""),"",IF(J45="","DNS",IF(M45="","DNF",IF(OR(S47&gt;$U$5,AE45="DISQ"),"DISQ",U47+V45+W45+X45))))</f>
        <v/>
      </c>
      <c r="C45" s="126" t="str">
        <f>IF(OR(AND(B45="DISQ",AE45="VK"),AE45="VK",F47=""),"VK",B45)</f>
        <v>VK</v>
      </c>
      <c r="D45" s="129"/>
      <c r="E45" s="129"/>
      <c r="F45" s="15"/>
      <c r="G45" s="46"/>
      <c r="H45" s="57">
        <f t="shared" si="0"/>
        <v>0</v>
      </c>
      <c r="I45" s="16"/>
      <c r="J45" s="135"/>
      <c r="K45" s="135"/>
      <c r="L45" s="135"/>
      <c r="M45" s="114"/>
      <c r="N45" s="114"/>
      <c r="O45" s="114"/>
      <c r="P45" s="117"/>
      <c r="Q45" s="72">
        <f t="shared" ref="Q45" si="67">+(J45*3600)+(K45*60)+L45+P45</f>
        <v>0</v>
      </c>
      <c r="R45" s="72">
        <f>+(M45*3600)+(N45*60)+O45</f>
        <v>0</v>
      </c>
      <c r="S45" s="74" t="str">
        <f>IF(S47="","",IF(S47&lt;=$U$5,"УСПЕШНО","Прекорачење времена"))</f>
        <v/>
      </c>
      <c r="T45" s="76" t="str">
        <f>IF(OR(F47="",AE45="DISQ",AE45="VK"),"",IF(AND(S45="УСПЕШНО",U45="УСПЕШНО"),S47,""))</f>
        <v/>
      </c>
      <c r="U45" s="5" t="str">
        <f>IF(U47="","",IF(AND(U46=$Y$5),"УСПЕШНО",IF(AND(U46&lt;$Y$5),"Недостају све КТ")))</f>
        <v/>
      </c>
      <c r="V45" s="90" t="str">
        <f>IF(F45="","",IF(T45="",0,MIN($T$9:$T$66)/T45*100))</f>
        <v/>
      </c>
      <c r="W45" s="79" t="str">
        <f t="shared" ref="W45" si="68">IF(F45="","",(SUM(H45:H47)))</f>
        <v/>
      </c>
      <c r="X45" s="79" t="str">
        <f>IF(F45="","",AG45+AH45+AI45+AJ45)</f>
        <v/>
      </c>
      <c r="Y45" s="26"/>
      <c r="Z45" s="27"/>
      <c r="AA45" s="28"/>
      <c r="AB45" s="27"/>
      <c r="AC45" s="28"/>
      <c r="AD45" s="27"/>
      <c r="AE45" s="82"/>
      <c r="AF45" s="85"/>
      <c r="AG45" s="86">
        <f t="shared" ref="AG45" si="69">IF(Y46="",0,Y46)</f>
        <v>0</v>
      </c>
      <c r="AH45" s="60">
        <f t="shared" ref="AH45" si="70">IF(AA46="",0,AA46)</f>
        <v>0</v>
      </c>
      <c r="AI45" s="60">
        <f t="shared" ref="AI45" si="71">IF(AC46="",0,AC46)</f>
        <v>0</v>
      </c>
      <c r="AJ45" s="60">
        <f t="shared" ref="AJ45" si="72">IF(AD46="",0,AD46)</f>
        <v>0</v>
      </c>
    </row>
    <row r="46" spans="1:36" ht="14.4" customHeight="1" thickBot="1" x14ac:dyDescent="0.35">
      <c r="A46" s="121"/>
      <c r="B46" s="124"/>
      <c r="C46" s="127"/>
      <c r="D46" s="130"/>
      <c r="E46" s="130"/>
      <c r="F46" s="23"/>
      <c r="G46" s="47"/>
      <c r="H46" s="57">
        <f t="shared" si="0"/>
        <v>0</v>
      </c>
      <c r="I46" s="24"/>
      <c r="J46" s="136"/>
      <c r="K46" s="136"/>
      <c r="L46" s="136"/>
      <c r="M46" s="115"/>
      <c r="N46" s="115"/>
      <c r="O46" s="115"/>
      <c r="P46" s="118"/>
      <c r="Q46" s="73"/>
      <c r="R46" s="73"/>
      <c r="S46" s="75"/>
      <c r="T46" s="77"/>
      <c r="U46" s="14"/>
      <c r="V46" s="91"/>
      <c r="W46" s="80"/>
      <c r="X46" s="80"/>
      <c r="Y46" s="62" t="str">
        <f>IF(AND(Y45="",Z45=""),"",IF($AA$5&gt;=(Y45+Z45),(Y45*5)-(Z45*5),"Погрешан унос података"))</f>
        <v/>
      </c>
      <c r="Z46" s="63"/>
      <c r="AA46" s="66" t="str">
        <f>IF(AND(AA45="",AB45=""),"",IF($AC$5=(AA45+AB45),(AA45*20)-(AB45*5),"Погрешан унос података"))</f>
        <v/>
      </c>
      <c r="AB46" s="67"/>
      <c r="AC46" s="140" t="str">
        <f>IF(AC45="","",IF($AE$5&gt;=AC45,AC45*10,"Погрешан унос"))</f>
        <v/>
      </c>
      <c r="AD46" s="70" t="str">
        <f>IF(AD45="","",AD45*-5)</f>
        <v/>
      </c>
      <c r="AE46" s="83"/>
      <c r="AF46" s="85"/>
      <c r="AG46" s="86"/>
      <c r="AH46" s="60"/>
      <c r="AI46" s="60"/>
      <c r="AJ46" s="60"/>
    </row>
    <row r="47" spans="1:36" s="10" customFormat="1" ht="15" customHeight="1" thickBot="1" x14ac:dyDescent="0.35">
      <c r="A47" s="122"/>
      <c r="B47" s="125"/>
      <c r="C47" s="128"/>
      <c r="D47" s="143"/>
      <c r="E47" s="143"/>
      <c r="F47" s="19"/>
      <c r="G47" s="48"/>
      <c r="H47" s="57">
        <f t="shared" si="0"/>
        <v>0</v>
      </c>
      <c r="I47" s="20"/>
      <c r="J47" s="137"/>
      <c r="K47" s="137"/>
      <c r="L47" s="137"/>
      <c r="M47" s="116"/>
      <c r="N47" s="116"/>
      <c r="O47" s="116"/>
      <c r="P47" s="119"/>
      <c r="Q47" s="71"/>
      <c r="R47" s="71"/>
      <c r="S47" s="6" t="str">
        <f>IF(OR(Q45=0,R45=0),"",R45-Q45)</f>
        <v/>
      </c>
      <c r="T47" s="78"/>
      <c r="U47" s="7" t="str">
        <f>IF(U46="","",U46*50)</f>
        <v/>
      </c>
      <c r="V47" s="92"/>
      <c r="W47" s="81"/>
      <c r="X47" s="81"/>
      <c r="Y47" s="64"/>
      <c r="Z47" s="65"/>
      <c r="AA47" s="68"/>
      <c r="AB47" s="69"/>
      <c r="AC47" s="141"/>
      <c r="AD47" s="71"/>
      <c r="AE47" s="84"/>
      <c r="AF47" s="85"/>
      <c r="AG47" s="87"/>
      <c r="AH47" s="61"/>
      <c r="AI47" s="61"/>
      <c r="AJ47" s="61"/>
    </row>
    <row r="48" spans="1:36" s="11" customFormat="1" ht="14.4" customHeight="1" thickBot="1" x14ac:dyDescent="0.35">
      <c r="A48" s="120" t="str">
        <f>IF(OR(B48="",B48="DNF",B48="DNS"),B48,IF(OR(C48="VK",C48="DISQ"),C48,IF(AF48&gt;1,AF48,RANK(C48,$C$9:$C$66,0))))</f>
        <v/>
      </c>
      <c r="B48" s="123" t="str">
        <f>IF(AND(F48="",F49="",F50=""),"",IF(J48="","DNS",IF(M48="","DNF",IF(OR(S50&gt;$U$5,AE48="DISQ"),"DISQ",U50+V48+W48+X48))))</f>
        <v/>
      </c>
      <c r="C48" s="126" t="str">
        <f>IF(OR(AND(B48="DISQ",AE48="VK"),AE48="VK",F50=""),"VK",B48)</f>
        <v>VK</v>
      </c>
      <c r="D48" s="129"/>
      <c r="E48" s="129"/>
      <c r="F48" s="15"/>
      <c r="G48" s="46"/>
      <c r="H48" s="57">
        <f t="shared" si="0"/>
        <v>0</v>
      </c>
      <c r="I48" s="16"/>
      <c r="J48" s="135"/>
      <c r="K48" s="135"/>
      <c r="L48" s="135"/>
      <c r="M48" s="114"/>
      <c r="N48" s="114"/>
      <c r="O48" s="114"/>
      <c r="P48" s="117"/>
      <c r="Q48" s="72">
        <f t="shared" ref="Q48" si="73">+(J48*3600)+(K48*60)+L48+P48</f>
        <v>0</v>
      </c>
      <c r="R48" s="72">
        <f>+(M48*3600)+(N48*60)+O48</f>
        <v>0</v>
      </c>
      <c r="S48" s="74" t="str">
        <f>IF(S50="","",IF(S50&lt;=$U$5,"УСПЕШНО","Прекорачење времена"))</f>
        <v/>
      </c>
      <c r="T48" s="76" t="str">
        <f>IF(OR(F50="",AE48="DISQ",AE48="VK"),"",IF(AND(S48="УСПЕШНО",U48="УСПЕШНО"),S50,""))</f>
        <v/>
      </c>
      <c r="U48" s="5" t="str">
        <f>IF(U50="","",IF(AND(U49=$Y$5),"УСПЕШНО",IF(AND(U49&lt;$Y$5),"Недостају све КТ")))</f>
        <v/>
      </c>
      <c r="V48" s="90" t="str">
        <f>IF(F48="","",IF(T48="",0,MIN($T$9:$T$66)/T48*100))</f>
        <v/>
      </c>
      <c r="W48" s="79" t="str">
        <f t="shared" ref="W48" si="74">IF(F48="","",(SUM(H48:H50)))</f>
        <v/>
      </c>
      <c r="X48" s="79" t="str">
        <f>IF(F48="","",AG48+AH48+AI48+AJ48)</f>
        <v/>
      </c>
      <c r="Y48" s="26"/>
      <c r="Z48" s="27"/>
      <c r="AA48" s="28"/>
      <c r="AB48" s="27"/>
      <c r="AC48" s="28"/>
      <c r="AD48" s="27"/>
      <c r="AE48" s="82"/>
      <c r="AF48" s="85"/>
      <c r="AG48" s="86">
        <f t="shared" ref="AG48" si="75">IF(Y49="",0,Y49)</f>
        <v>0</v>
      </c>
      <c r="AH48" s="60">
        <f t="shared" ref="AH48" si="76">IF(AA49="",0,AA49)</f>
        <v>0</v>
      </c>
      <c r="AI48" s="60">
        <f t="shared" ref="AI48" si="77">IF(AC49="",0,AC49)</f>
        <v>0</v>
      </c>
      <c r="AJ48" s="60">
        <f t="shared" ref="AJ48" si="78">IF(AD49="",0,AD49)</f>
        <v>0</v>
      </c>
    </row>
    <row r="49" spans="1:36" ht="14.4" customHeight="1" thickBot="1" x14ac:dyDescent="0.35">
      <c r="A49" s="121"/>
      <c r="B49" s="124"/>
      <c r="C49" s="127"/>
      <c r="D49" s="130"/>
      <c r="E49" s="130"/>
      <c r="F49" s="23"/>
      <c r="G49" s="47"/>
      <c r="H49" s="57">
        <f t="shared" si="0"/>
        <v>0</v>
      </c>
      <c r="I49" s="24"/>
      <c r="J49" s="136"/>
      <c r="K49" s="136"/>
      <c r="L49" s="136"/>
      <c r="M49" s="115"/>
      <c r="N49" s="115"/>
      <c r="O49" s="115"/>
      <c r="P49" s="118"/>
      <c r="Q49" s="73"/>
      <c r="R49" s="73"/>
      <c r="S49" s="75"/>
      <c r="T49" s="77"/>
      <c r="U49" s="14"/>
      <c r="V49" s="91"/>
      <c r="W49" s="80"/>
      <c r="X49" s="80"/>
      <c r="Y49" s="62" t="str">
        <f>IF(AND(Y48="",Z48=""),"",IF($AA$5&gt;=(Y48+Z48),(Y48*5)-(Z48*5),"Погрешан унос података"))</f>
        <v/>
      </c>
      <c r="Z49" s="63"/>
      <c r="AA49" s="66" t="str">
        <f>IF(AND(AA48="",AB48=""),"",IF($AC$5=(AA48+AB48),(AA48*20)-(AB48*5),"Погрешан унос података"))</f>
        <v/>
      </c>
      <c r="AB49" s="67"/>
      <c r="AC49" s="140" t="str">
        <f>IF(AC48="","",IF($AE$5&gt;=AC48,AC48*10,"Погрешан унос"))</f>
        <v/>
      </c>
      <c r="AD49" s="70" t="str">
        <f>IF(AD48="","",AD48*-5)</f>
        <v/>
      </c>
      <c r="AE49" s="83"/>
      <c r="AF49" s="85"/>
      <c r="AG49" s="86"/>
      <c r="AH49" s="60"/>
      <c r="AI49" s="60"/>
      <c r="AJ49" s="60"/>
    </row>
    <row r="50" spans="1:36" s="10" customFormat="1" ht="15" customHeight="1" thickBot="1" x14ac:dyDescent="0.35">
      <c r="A50" s="122"/>
      <c r="B50" s="125"/>
      <c r="C50" s="128"/>
      <c r="D50" s="143"/>
      <c r="E50" s="143"/>
      <c r="F50" s="19"/>
      <c r="G50" s="48"/>
      <c r="H50" s="57">
        <f t="shared" si="0"/>
        <v>0</v>
      </c>
      <c r="I50" s="20"/>
      <c r="J50" s="137"/>
      <c r="K50" s="137"/>
      <c r="L50" s="137"/>
      <c r="M50" s="116"/>
      <c r="N50" s="116"/>
      <c r="O50" s="116"/>
      <c r="P50" s="119"/>
      <c r="Q50" s="71"/>
      <c r="R50" s="71"/>
      <c r="S50" s="6" t="str">
        <f>IF(OR(Q48=0,R48=0),"",R48-Q48)</f>
        <v/>
      </c>
      <c r="T50" s="78"/>
      <c r="U50" s="7" t="str">
        <f>IF(U49="","",U49*50)</f>
        <v/>
      </c>
      <c r="V50" s="92"/>
      <c r="W50" s="81"/>
      <c r="X50" s="81"/>
      <c r="Y50" s="64"/>
      <c r="Z50" s="65"/>
      <c r="AA50" s="68"/>
      <c r="AB50" s="69"/>
      <c r="AC50" s="141"/>
      <c r="AD50" s="71"/>
      <c r="AE50" s="84"/>
      <c r="AF50" s="85"/>
      <c r="AG50" s="87"/>
      <c r="AH50" s="61"/>
      <c r="AI50" s="61"/>
      <c r="AJ50" s="61"/>
    </row>
    <row r="51" spans="1:36" s="11" customFormat="1" ht="14.4" customHeight="1" thickBot="1" x14ac:dyDescent="0.35">
      <c r="A51" s="120" t="str">
        <f>IF(OR(B51="",B51="DNF",B51="DNS"),B51,IF(OR(C51="VK",C51="DISQ"),C51,IF(AF51&gt;1,AF51,RANK(C51,$C$9:$C$66,0))))</f>
        <v/>
      </c>
      <c r="B51" s="123" t="str">
        <f>IF(AND(F51="",F52="",F53=""),"",IF(J51="","DNS",IF(M51="","DNF",IF(OR(S53&gt;$U$5,AE51="DISQ"),"DISQ",U53+V51+W51+X51))))</f>
        <v/>
      </c>
      <c r="C51" s="126" t="str">
        <f>IF(OR(AND(B51="DISQ",AE51="VK"),AE51="VK",F53=""),"VK",B51)</f>
        <v>VK</v>
      </c>
      <c r="D51" s="129"/>
      <c r="E51" s="129"/>
      <c r="F51" s="15"/>
      <c r="G51" s="46"/>
      <c r="H51" s="57">
        <f t="shared" si="0"/>
        <v>0</v>
      </c>
      <c r="I51" s="16"/>
      <c r="J51" s="135"/>
      <c r="K51" s="135"/>
      <c r="L51" s="135"/>
      <c r="M51" s="114"/>
      <c r="N51" s="114"/>
      <c r="O51" s="114"/>
      <c r="P51" s="117"/>
      <c r="Q51" s="72">
        <f t="shared" ref="Q51" si="79">+(J51*3600)+(K51*60)+L51+P51</f>
        <v>0</v>
      </c>
      <c r="R51" s="72">
        <f>+(M51*3600)+(N51*60)+O51</f>
        <v>0</v>
      </c>
      <c r="S51" s="74" t="str">
        <f>IF(S53="","",IF(S53&lt;=$U$5,"УСПЕШНО","Прекорачење времена"))</f>
        <v/>
      </c>
      <c r="T51" s="76" t="str">
        <f>IF(OR(F53="",AE51="DISQ",AE51="VK"),"",IF(AND(S51="УСПЕШНО",U51="УСПЕШНО"),S53,""))</f>
        <v/>
      </c>
      <c r="U51" s="5" t="str">
        <f>IF(U53="","",IF(AND(U52=$Y$5),"УСПЕШНО",IF(AND(U52&lt;$Y$5),"Недостају све КТ")))</f>
        <v/>
      </c>
      <c r="V51" s="90" t="str">
        <f>IF(F51="","",IF(T51="",0,MIN($T$9:$T$66)/T51*100))</f>
        <v/>
      </c>
      <c r="W51" s="79" t="str">
        <f t="shared" ref="W51" si="80">IF(F51="","",(SUM(H51:H53)))</f>
        <v/>
      </c>
      <c r="X51" s="79" t="str">
        <f>IF(F51="","",AG51+AH51+AI51+AJ51)</f>
        <v/>
      </c>
      <c r="Y51" s="26"/>
      <c r="Z51" s="27"/>
      <c r="AA51" s="28"/>
      <c r="AB51" s="27"/>
      <c r="AC51" s="28"/>
      <c r="AD51" s="27"/>
      <c r="AE51" s="82"/>
      <c r="AF51" s="85"/>
      <c r="AG51" s="86">
        <f t="shared" ref="AG51" si="81">IF(Y52="",0,Y52)</f>
        <v>0</v>
      </c>
      <c r="AH51" s="60">
        <f t="shared" ref="AH51" si="82">IF(AA52="",0,AA52)</f>
        <v>0</v>
      </c>
      <c r="AI51" s="60">
        <f t="shared" ref="AI51" si="83">IF(AC52="",0,AC52)</f>
        <v>0</v>
      </c>
      <c r="AJ51" s="60">
        <f t="shared" ref="AJ51" si="84">IF(AD52="",0,AD52)</f>
        <v>0</v>
      </c>
    </row>
    <row r="52" spans="1:36" ht="14.4" customHeight="1" thickBot="1" x14ac:dyDescent="0.35">
      <c r="A52" s="121"/>
      <c r="B52" s="124"/>
      <c r="C52" s="127"/>
      <c r="D52" s="130"/>
      <c r="E52" s="130"/>
      <c r="F52" s="23"/>
      <c r="G52" s="47"/>
      <c r="H52" s="57">
        <f t="shared" si="0"/>
        <v>0</v>
      </c>
      <c r="I52" s="24"/>
      <c r="J52" s="136"/>
      <c r="K52" s="136"/>
      <c r="L52" s="136"/>
      <c r="M52" s="115"/>
      <c r="N52" s="115"/>
      <c r="O52" s="115"/>
      <c r="P52" s="118"/>
      <c r="Q52" s="73"/>
      <c r="R52" s="73"/>
      <c r="S52" s="75"/>
      <c r="T52" s="77"/>
      <c r="U52" s="14"/>
      <c r="V52" s="91"/>
      <c r="W52" s="80"/>
      <c r="X52" s="80"/>
      <c r="Y52" s="62" t="str">
        <f>IF(AND(Y51="",Z51=""),"",IF($AA$5&gt;=(Y51+Z51),(Y51*5)-(Z51*5),"Погрешан унос података"))</f>
        <v/>
      </c>
      <c r="Z52" s="63"/>
      <c r="AA52" s="66" t="str">
        <f>IF(AND(AA51="",AB51=""),"",IF($AC$5=(AA51+AB51),(AA51*20)-(AB51*5),"Погрешан унос података"))</f>
        <v/>
      </c>
      <c r="AB52" s="67"/>
      <c r="AC52" s="140" t="str">
        <f>IF(AC51="","",IF($AE$5&gt;=AC51,AC51*10,"Погрешан унос"))</f>
        <v/>
      </c>
      <c r="AD52" s="70" t="str">
        <f>IF(AD51="","",AD51*-5)</f>
        <v/>
      </c>
      <c r="AE52" s="83"/>
      <c r="AF52" s="85"/>
      <c r="AG52" s="86"/>
      <c r="AH52" s="60"/>
      <c r="AI52" s="60"/>
      <c r="AJ52" s="60"/>
    </row>
    <row r="53" spans="1:36" s="10" customFormat="1" ht="15" customHeight="1" thickBot="1" x14ac:dyDescent="0.35">
      <c r="A53" s="122"/>
      <c r="B53" s="125"/>
      <c r="C53" s="128"/>
      <c r="D53" s="143"/>
      <c r="E53" s="143"/>
      <c r="F53" s="19"/>
      <c r="G53" s="48"/>
      <c r="H53" s="57">
        <f t="shared" si="0"/>
        <v>0</v>
      </c>
      <c r="I53" s="20"/>
      <c r="J53" s="137"/>
      <c r="K53" s="137"/>
      <c r="L53" s="137"/>
      <c r="M53" s="116"/>
      <c r="N53" s="116"/>
      <c r="O53" s="116"/>
      <c r="P53" s="119"/>
      <c r="Q53" s="71"/>
      <c r="R53" s="71"/>
      <c r="S53" s="6" t="str">
        <f>IF(OR(Q51=0,R51=0),"",R51-Q51)</f>
        <v/>
      </c>
      <c r="T53" s="78"/>
      <c r="U53" s="7" t="str">
        <f>IF(U52="","",U52*50)</f>
        <v/>
      </c>
      <c r="V53" s="92"/>
      <c r="W53" s="81"/>
      <c r="X53" s="81"/>
      <c r="Y53" s="64"/>
      <c r="Z53" s="65"/>
      <c r="AA53" s="68"/>
      <c r="AB53" s="69"/>
      <c r="AC53" s="141"/>
      <c r="AD53" s="71"/>
      <c r="AE53" s="84"/>
      <c r="AF53" s="85"/>
      <c r="AG53" s="87"/>
      <c r="AH53" s="61"/>
      <c r="AI53" s="61"/>
      <c r="AJ53" s="61"/>
    </row>
    <row r="54" spans="1:36" s="11" customFormat="1" ht="14.4" customHeight="1" thickBot="1" x14ac:dyDescent="0.35">
      <c r="A54" s="120" t="str">
        <f>IF(OR(B54="",B54="DNF",B54="DNS"),B54,IF(OR(C54="VK",C54="DISQ"),C54,IF(AF54&gt;1,AF54,RANK(C54,$C$9:$C$66,0))))</f>
        <v/>
      </c>
      <c r="B54" s="123" t="str">
        <f>IF(AND(F54="",F55="",F56=""),"",IF(J54="","DNS",IF(M54="","DNF",IF(OR(S56&gt;$U$5,AE54="DISQ"),"DISQ",U56+V54+W54+X54))))</f>
        <v/>
      </c>
      <c r="C54" s="126" t="str">
        <f>IF(OR(AND(B54="DISQ",AE54="VK"),AE54="VK",F56=""),"VK",B54)</f>
        <v>VK</v>
      </c>
      <c r="D54" s="129"/>
      <c r="E54" s="129"/>
      <c r="F54" s="15"/>
      <c r="G54" s="46"/>
      <c r="H54" s="57">
        <f t="shared" si="0"/>
        <v>0</v>
      </c>
      <c r="I54" s="16"/>
      <c r="J54" s="135"/>
      <c r="K54" s="135"/>
      <c r="L54" s="135"/>
      <c r="M54" s="114"/>
      <c r="N54" s="114"/>
      <c r="O54" s="114"/>
      <c r="P54" s="117"/>
      <c r="Q54" s="72">
        <f t="shared" ref="Q54" si="85">+(J54*3600)+(K54*60)+L54+P54</f>
        <v>0</v>
      </c>
      <c r="R54" s="72">
        <f>+(M54*3600)+(N54*60)+O54</f>
        <v>0</v>
      </c>
      <c r="S54" s="74" t="str">
        <f>IF(S56="","",IF(S56&lt;=$U$5,"УСПЕШНО","Прекорачење времена"))</f>
        <v/>
      </c>
      <c r="T54" s="76" t="str">
        <f>IF(OR(F56="",AE54="DISQ",AE54="VK"),"",IF(AND(S54="УСПЕШНО",U54="УСПЕШНО"),S56,""))</f>
        <v/>
      </c>
      <c r="U54" s="5" t="str">
        <f>IF(U56="","",IF(AND(U55=$Y$5),"УСПЕШНО",IF(AND(U55&lt;$Y$5),"Недостају све КТ")))</f>
        <v/>
      </c>
      <c r="V54" s="90" t="str">
        <f>IF(F54="","",IF(T54="",0,MIN($T$9:$T$66)/T54*100))</f>
        <v/>
      </c>
      <c r="W54" s="79" t="str">
        <f t="shared" ref="W54" si="86">IF(F54="","",(SUM(H54:H56)))</f>
        <v/>
      </c>
      <c r="X54" s="79" t="str">
        <f>IF(F54="","",AG54+AH54+AI54+AJ54)</f>
        <v/>
      </c>
      <c r="Y54" s="26"/>
      <c r="Z54" s="27"/>
      <c r="AA54" s="28"/>
      <c r="AB54" s="27"/>
      <c r="AC54" s="28"/>
      <c r="AD54" s="27"/>
      <c r="AE54" s="82"/>
      <c r="AF54" s="85"/>
      <c r="AG54" s="86">
        <f t="shared" ref="AG54" si="87">IF(Y55="",0,Y55)</f>
        <v>0</v>
      </c>
      <c r="AH54" s="60">
        <f t="shared" ref="AH54" si="88">IF(AA55="",0,AA55)</f>
        <v>0</v>
      </c>
      <c r="AI54" s="60">
        <f t="shared" ref="AI54" si="89">IF(AC55="",0,AC55)</f>
        <v>0</v>
      </c>
      <c r="AJ54" s="60">
        <f t="shared" ref="AJ54" si="90">IF(AD55="",0,AD55)</f>
        <v>0</v>
      </c>
    </row>
    <row r="55" spans="1:36" ht="14.4" customHeight="1" thickBot="1" x14ac:dyDescent="0.35">
      <c r="A55" s="121"/>
      <c r="B55" s="124"/>
      <c r="C55" s="127"/>
      <c r="D55" s="130"/>
      <c r="E55" s="130"/>
      <c r="F55" s="23"/>
      <c r="G55" s="47"/>
      <c r="H55" s="57">
        <f t="shared" si="0"/>
        <v>0</v>
      </c>
      <c r="I55" s="24"/>
      <c r="J55" s="136"/>
      <c r="K55" s="136"/>
      <c r="L55" s="136"/>
      <c r="M55" s="115"/>
      <c r="N55" s="115"/>
      <c r="O55" s="115"/>
      <c r="P55" s="118"/>
      <c r="Q55" s="73"/>
      <c r="R55" s="73"/>
      <c r="S55" s="75"/>
      <c r="T55" s="77"/>
      <c r="U55" s="14"/>
      <c r="V55" s="91"/>
      <c r="W55" s="80"/>
      <c r="X55" s="80"/>
      <c r="Y55" s="62" t="str">
        <f>IF(AND(Y54="",Z54=""),"",IF($AA$5&gt;=(Y54+Z54),(Y54*5)-(Z54*5),"Погрешан унос података"))</f>
        <v/>
      </c>
      <c r="Z55" s="63"/>
      <c r="AA55" s="66" t="str">
        <f>IF(AND(AA54="",AB54=""),"",IF($AC$5=(AA54+AB54),(AA54*20)-(AB54*5),"Погрешан унос података"))</f>
        <v/>
      </c>
      <c r="AB55" s="67"/>
      <c r="AC55" s="140" t="str">
        <f>IF(AC54="","",IF($AE$5&gt;=AC54,AC54*10,"Погрешан унос"))</f>
        <v/>
      </c>
      <c r="AD55" s="70" t="str">
        <f>IF(AD54="","",AD54*-5)</f>
        <v/>
      </c>
      <c r="AE55" s="83"/>
      <c r="AF55" s="85"/>
      <c r="AG55" s="86"/>
      <c r="AH55" s="60"/>
      <c r="AI55" s="60"/>
      <c r="AJ55" s="60"/>
    </row>
    <row r="56" spans="1:36" s="10" customFormat="1" ht="15" customHeight="1" thickBot="1" x14ac:dyDescent="0.35">
      <c r="A56" s="122"/>
      <c r="B56" s="125"/>
      <c r="C56" s="128"/>
      <c r="D56" s="143"/>
      <c r="E56" s="143"/>
      <c r="F56" s="19"/>
      <c r="G56" s="48"/>
      <c r="H56" s="57">
        <f t="shared" si="0"/>
        <v>0</v>
      </c>
      <c r="I56" s="20"/>
      <c r="J56" s="137"/>
      <c r="K56" s="137"/>
      <c r="L56" s="137"/>
      <c r="M56" s="116"/>
      <c r="N56" s="116"/>
      <c r="O56" s="116"/>
      <c r="P56" s="119"/>
      <c r="Q56" s="71"/>
      <c r="R56" s="71"/>
      <c r="S56" s="6" t="str">
        <f>IF(OR(Q54=0,R54=0),"",R54-Q54)</f>
        <v/>
      </c>
      <c r="T56" s="78"/>
      <c r="U56" s="7" t="str">
        <f>IF(U55="","",U55*50)</f>
        <v/>
      </c>
      <c r="V56" s="92"/>
      <c r="W56" s="81"/>
      <c r="X56" s="81"/>
      <c r="Y56" s="64"/>
      <c r="Z56" s="65"/>
      <c r="AA56" s="68"/>
      <c r="AB56" s="69"/>
      <c r="AC56" s="141"/>
      <c r="AD56" s="71"/>
      <c r="AE56" s="84"/>
      <c r="AF56" s="85"/>
      <c r="AG56" s="87"/>
      <c r="AH56" s="61"/>
      <c r="AI56" s="61"/>
      <c r="AJ56" s="61"/>
    </row>
    <row r="57" spans="1:36" s="11" customFormat="1" ht="14.4" customHeight="1" thickBot="1" x14ac:dyDescent="0.35">
      <c r="A57" s="120" t="str">
        <f>IF(OR(B57="",B57="DNF",B57="DNS"),B57,IF(OR(C57="VK",C57="DISQ"),C57,IF(AF57&gt;1,AF57,RANK(C57,$C$9:$C$66,0))))</f>
        <v/>
      </c>
      <c r="B57" s="123" t="str">
        <f>IF(AND(F57="",F58="",F59=""),"",IF(J57="","DNS",IF(M57="","DNF",IF(OR(S59&gt;$U$5,AE57="DISQ"),"DISQ",U59+V57+W57+X57))))</f>
        <v/>
      </c>
      <c r="C57" s="126" t="str">
        <f>IF(OR(AND(B57="DISQ",AE57="VK"),AE57="VK",F59=""),"VK",B57)</f>
        <v>VK</v>
      </c>
      <c r="D57" s="129"/>
      <c r="E57" s="129"/>
      <c r="F57" s="15"/>
      <c r="G57" s="46"/>
      <c r="H57" s="57">
        <f t="shared" si="0"/>
        <v>0</v>
      </c>
      <c r="I57" s="16"/>
      <c r="J57" s="135"/>
      <c r="K57" s="135"/>
      <c r="L57" s="135"/>
      <c r="M57" s="114"/>
      <c r="N57" s="114"/>
      <c r="O57" s="114"/>
      <c r="P57" s="117"/>
      <c r="Q57" s="72">
        <f t="shared" ref="Q57" si="91">+(J57*3600)+(K57*60)+L57+P57</f>
        <v>0</v>
      </c>
      <c r="R57" s="72">
        <f>+(M57*3600)+(N57*60)+O57</f>
        <v>0</v>
      </c>
      <c r="S57" s="74" t="str">
        <f>IF(S59="","",IF(S59&lt;=$U$5,"УСПЕШНО","Прекорачење времена"))</f>
        <v/>
      </c>
      <c r="T57" s="76" t="str">
        <f>IF(OR(F59="",AE57="DISQ",AE57="VK"),"",IF(AND(S57="УСПЕШНО",U57="УСПЕШНО"),S59,""))</f>
        <v/>
      </c>
      <c r="U57" s="5" t="str">
        <f>IF(U59="","",IF(AND(U58=$Y$5),"УСПЕШНО",IF(AND(U58&lt;$Y$5),"Недостају све КТ")))</f>
        <v/>
      </c>
      <c r="V57" s="90" t="str">
        <f>IF(F57="","",IF(T57="",0,MIN($T$9:$T$66)/T57*100))</f>
        <v/>
      </c>
      <c r="W57" s="79" t="str">
        <f t="shared" ref="W57" si="92">IF(F57="","",(SUM(H57:H59)))</f>
        <v/>
      </c>
      <c r="X57" s="79" t="str">
        <f>IF(F57="","",AG57+AH57+AI57+AJ57)</f>
        <v/>
      </c>
      <c r="Y57" s="26"/>
      <c r="Z57" s="27"/>
      <c r="AA57" s="28"/>
      <c r="AB57" s="27"/>
      <c r="AC57" s="28"/>
      <c r="AD57" s="27"/>
      <c r="AE57" s="82"/>
      <c r="AF57" s="85"/>
      <c r="AG57" s="86">
        <f t="shared" ref="AG57" si="93">IF(Y58="",0,Y58)</f>
        <v>0</v>
      </c>
      <c r="AH57" s="60">
        <f t="shared" ref="AH57" si="94">IF(AA58="",0,AA58)</f>
        <v>0</v>
      </c>
      <c r="AI57" s="60">
        <f t="shared" ref="AI57" si="95">IF(AC58="",0,AC58)</f>
        <v>0</v>
      </c>
      <c r="AJ57" s="60">
        <f t="shared" ref="AJ57" si="96">IF(AD58="",0,AD58)</f>
        <v>0</v>
      </c>
    </row>
    <row r="58" spans="1:36" ht="14.4" customHeight="1" thickBot="1" x14ac:dyDescent="0.35">
      <c r="A58" s="121"/>
      <c r="B58" s="124"/>
      <c r="C58" s="127"/>
      <c r="D58" s="130"/>
      <c r="E58" s="130"/>
      <c r="F58" s="23"/>
      <c r="G58" s="47"/>
      <c r="H58" s="57">
        <f t="shared" si="0"/>
        <v>0</v>
      </c>
      <c r="I58" s="24"/>
      <c r="J58" s="136"/>
      <c r="K58" s="136"/>
      <c r="L58" s="136"/>
      <c r="M58" s="115"/>
      <c r="N58" s="115"/>
      <c r="O58" s="115"/>
      <c r="P58" s="118"/>
      <c r="Q58" s="73"/>
      <c r="R58" s="73"/>
      <c r="S58" s="75"/>
      <c r="T58" s="77"/>
      <c r="U58" s="14"/>
      <c r="V58" s="91"/>
      <c r="W58" s="80"/>
      <c r="X58" s="80"/>
      <c r="Y58" s="62" t="str">
        <f>IF(AND(Y57="",Z57=""),"",IF($AA$5&gt;=(Y57+Z57),(Y57*5)-(Z57*5),"Погрешан унос података"))</f>
        <v/>
      </c>
      <c r="Z58" s="63"/>
      <c r="AA58" s="66" t="str">
        <f>IF(AND(AA57="",AB57=""),"",IF($AC$5=(AA57+AB57),(AA57*20)-(AB57*5),"Погрешан унос података"))</f>
        <v/>
      </c>
      <c r="AB58" s="67"/>
      <c r="AC58" s="140" t="str">
        <f>IF(AC57="","",IF($AE$5&gt;=AC57,AC57*10,"Погрешан унос"))</f>
        <v/>
      </c>
      <c r="AD58" s="70" t="str">
        <f>IF(AD57="","",AD57*-5)</f>
        <v/>
      </c>
      <c r="AE58" s="83"/>
      <c r="AF58" s="85"/>
      <c r="AG58" s="86"/>
      <c r="AH58" s="60"/>
      <c r="AI58" s="60"/>
      <c r="AJ58" s="60"/>
    </row>
    <row r="59" spans="1:36" s="10" customFormat="1" ht="15" customHeight="1" thickBot="1" x14ac:dyDescent="0.35">
      <c r="A59" s="122"/>
      <c r="B59" s="125"/>
      <c r="C59" s="128"/>
      <c r="D59" s="143"/>
      <c r="E59" s="143"/>
      <c r="F59" s="19"/>
      <c r="G59" s="48"/>
      <c r="H59" s="57">
        <f t="shared" si="0"/>
        <v>0</v>
      </c>
      <c r="I59" s="20"/>
      <c r="J59" s="137"/>
      <c r="K59" s="137"/>
      <c r="L59" s="137"/>
      <c r="M59" s="116"/>
      <c r="N59" s="116"/>
      <c r="O59" s="116"/>
      <c r="P59" s="119"/>
      <c r="Q59" s="71"/>
      <c r="R59" s="71"/>
      <c r="S59" s="6" t="str">
        <f>IF(OR(Q57=0,R57=0),"",R57-Q57)</f>
        <v/>
      </c>
      <c r="T59" s="78"/>
      <c r="U59" s="7" t="str">
        <f>IF(U58="","",U58*50)</f>
        <v/>
      </c>
      <c r="V59" s="92"/>
      <c r="W59" s="81"/>
      <c r="X59" s="81"/>
      <c r="Y59" s="64"/>
      <c r="Z59" s="65"/>
      <c r="AA59" s="68"/>
      <c r="AB59" s="69"/>
      <c r="AC59" s="141"/>
      <c r="AD59" s="71"/>
      <c r="AE59" s="84"/>
      <c r="AF59" s="85"/>
      <c r="AG59" s="87"/>
      <c r="AH59" s="61"/>
      <c r="AI59" s="61"/>
      <c r="AJ59" s="61"/>
    </row>
    <row r="60" spans="1:36" s="11" customFormat="1" ht="14.4" customHeight="1" thickBot="1" x14ac:dyDescent="0.35">
      <c r="A60" s="120" t="str">
        <f>IF(OR(B60="",B60="DNF",B60="DNS"),B60,IF(OR(C60="VK",C60="DISQ"),C60,IF(AF60&gt;1,AF60,RANK(C60,$C$9:$C$66,0))))</f>
        <v/>
      </c>
      <c r="B60" s="123" t="str">
        <f>IF(AND(F60="",F61="",F62=""),"",IF(J60="","DNS",IF(M60="","DNF",IF(OR(S62&gt;$U$5,AE60="DISQ"),"DISQ",U62+V60+W60+X60))))</f>
        <v/>
      </c>
      <c r="C60" s="126" t="str">
        <f>IF(OR(AND(B60="DISQ",AE60="VK"),AE60="VK",F62=""),"VK",B60)</f>
        <v>VK</v>
      </c>
      <c r="D60" s="129"/>
      <c r="E60" s="129"/>
      <c r="F60" s="15"/>
      <c r="G60" s="46"/>
      <c r="H60" s="57">
        <f t="shared" si="0"/>
        <v>0</v>
      </c>
      <c r="I60" s="16"/>
      <c r="J60" s="135"/>
      <c r="K60" s="135"/>
      <c r="L60" s="135"/>
      <c r="M60" s="114"/>
      <c r="N60" s="114"/>
      <c r="O60" s="114"/>
      <c r="P60" s="117"/>
      <c r="Q60" s="72">
        <f t="shared" ref="Q60" si="97">+(J60*3600)+(K60*60)+L60+P60</f>
        <v>0</v>
      </c>
      <c r="R60" s="72">
        <f>+(M60*3600)+(N60*60)+O60</f>
        <v>0</v>
      </c>
      <c r="S60" s="74" t="str">
        <f>IF(S62="","",IF(S62&lt;=$U$5,"УСПЕШНО","Прекорачење времена"))</f>
        <v/>
      </c>
      <c r="T60" s="76" t="str">
        <f>IF(OR(F62="",AE60="DISQ",AE60="VK"),"",IF(AND(S60="УСПЕШНО",U60="УСПЕШНО"),S62,""))</f>
        <v/>
      </c>
      <c r="U60" s="5" t="str">
        <f>IF(U62="","",IF(AND(U61=$Y$5),"УСПЕШНО",IF(AND(U61&lt;$Y$5),"Недостају све КТ")))</f>
        <v/>
      </c>
      <c r="V60" s="90" t="str">
        <f>IF(F60="","",IF(T60="",0,MIN($T$9:$T$66)/T60*100))</f>
        <v/>
      </c>
      <c r="W60" s="79" t="str">
        <f t="shared" ref="W60" si="98">IF(F60="","",(SUM(H60:H62)))</f>
        <v/>
      </c>
      <c r="X60" s="79" t="str">
        <f>IF(F60="","",AG60+AH60+AI60+AJ60)</f>
        <v/>
      </c>
      <c r="Y60" s="26"/>
      <c r="Z60" s="27"/>
      <c r="AA60" s="28"/>
      <c r="AB60" s="27"/>
      <c r="AC60" s="28"/>
      <c r="AD60" s="27"/>
      <c r="AE60" s="82"/>
      <c r="AF60" s="85"/>
      <c r="AG60" s="86">
        <f t="shared" ref="AG60" si="99">IF(Y61="",0,Y61)</f>
        <v>0</v>
      </c>
      <c r="AH60" s="60">
        <f t="shared" ref="AH60" si="100">IF(AA61="",0,AA61)</f>
        <v>0</v>
      </c>
      <c r="AI60" s="60">
        <f t="shared" ref="AI60" si="101">IF(AC61="",0,AC61)</f>
        <v>0</v>
      </c>
      <c r="AJ60" s="60">
        <f t="shared" ref="AJ60" si="102">IF(AD61="",0,AD61)</f>
        <v>0</v>
      </c>
    </row>
    <row r="61" spans="1:36" ht="14.4" customHeight="1" thickBot="1" x14ac:dyDescent="0.35">
      <c r="A61" s="121"/>
      <c r="B61" s="124"/>
      <c r="C61" s="127"/>
      <c r="D61" s="130"/>
      <c r="E61" s="130"/>
      <c r="F61" s="23"/>
      <c r="G61" s="47"/>
      <c r="H61" s="57">
        <f t="shared" si="0"/>
        <v>0</v>
      </c>
      <c r="I61" s="24"/>
      <c r="J61" s="136"/>
      <c r="K61" s="136"/>
      <c r="L61" s="136"/>
      <c r="M61" s="115"/>
      <c r="N61" s="115"/>
      <c r="O61" s="115"/>
      <c r="P61" s="118"/>
      <c r="Q61" s="73"/>
      <c r="R61" s="73"/>
      <c r="S61" s="75"/>
      <c r="T61" s="77"/>
      <c r="U61" s="14"/>
      <c r="V61" s="91"/>
      <c r="W61" s="80"/>
      <c r="X61" s="80"/>
      <c r="Y61" s="62" t="str">
        <f>IF(AND(Y60="",Z60=""),"",IF($AA$5&gt;=(Y60+Z60),(Y60*5)-(Z60*5),"Погрешан унос података"))</f>
        <v/>
      </c>
      <c r="Z61" s="63"/>
      <c r="AA61" s="66" t="str">
        <f>IF(AND(AA60="",AB60=""),"",IF($AC$5=(AA60+AB60),(AA60*20)-(AB60*5),"Погрешан унос података"))</f>
        <v/>
      </c>
      <c r="AB61" s="67"/>
      <c r="AC61" s="140" t="str">
        <f>IF(AC60="","",IF($AE$5&gt;=AC60,AC60*10,"Погрешан унос"))</f>
        <v/>
      </c>
      <c r="AD61" s="70" t="str">
        <f>IF(AD60="","",AD60*-5)</f>
        <v/>
      </c>
      <c r="AE61" s="83"/>
      <c r="AF61" s="85"/>
      <c r="AG61" s="86"/>
      <c r="AH61" s="60"/>
      <c r="AI61" s="60"/>
      <c r="AJ61" s="60"/>
    </row>
    <row r="62" spans="1:36" s="10" customFormat="1" ht="15" customHeight="1" thickBot="1" x14ac:dyDescent="0.35">
      <c r="A62" s="122"/>
      <c r="B62" s="125"/>
      <c r="C62" s="128"/>
      <c r="D62" s="143"/>
      <c r="E62" s="143"/>
      <c r="F62" s="19"/>
      <c r="G62" s="48"/>
      <c r="H62" s="57">
        <f t="shared" si="0"/>
        <v>0</v>
      </c>
      <c r="I62" s="20"/>
      <c r="J62" s="137"/>
      <c r="K62" s="137"/>
      <c r="L62" s="137"/>
      <c r="M62" s="116"/>
      <c r="N62" s="116"/>
      <c r="O62" s="116"/>
      <c r="P62" s="119"/>
      <c r="Q62" s="71"/>
      <c r="R62" s="71"/>
      <c r="S62" s="6" t="str">
        <f>IF(OR(Q60=0,R60=0),"",R60-Q60)</f>
        <v/>
      </c>
      <c r="T62" s="78"/>
      <c r="U62" s="7" t="str">
        <f>IF(U61="","",U61*50)</f>
        <v/>
      </c>
      <c r="V62" s="92"/>
      <c r="W62" s="81"/>
      <c r="X62" s="81"/>
      <c r="Y62" s="64"/>
      <c r="Z62" s="65"/>
      <c r="AA62" s="68"/>
      <c r="AB62" s="69"/>
      <c r="AC62" s="141"/>
      <c r="AD62" s="71"/>
      <c r="AE62" s="84"/>
      <c r="AF62" s="85"/>
      <c r="AG62" s="87"/>
      <c r="AH62" s="61"/>
      <c r="AI62" s="61"/>
      <c r="AJ62" s="61"/>
    </row>
    <row r="63" spans="1:36" s="11" customFormat="1" ht="14.4" customHeight="1" thickBot="1" x14ac:dyDescent="0.35">
      <c r="A63" s="120" t="str">
        <f>IF(OR(B63="",B63="DNF",B63="DNS"),B63,IF(OR(C63="VK",C63="DISQ"),C63,IF(AF63&gt;1,AF63,RANK(C63,$C$9:$C$66,0))))</f>
        <v/>
      </c>
      <c r="B63" s="123" t="str">
        <f>IF(AND(F63="",F64="",F65=""),"",IF(J63="","DNS",IF(M63="","DNF",IF(OR(S65&gt;$U$5,AE63="DISQ"),"DISQ",U65+V63+W63+X63))))</f>
        <v/>
      </c>
      <c r="C63" s="126" t="str">
        <f>IF(OR(AND(B63="DISQ",AE63="VK"),AE63="VK",F65=""),"VK",B63)</f>
        <v>VK</v>
      </c>
      <c r="D63" s="129"/>
      <c r="E63" s="129"/>
      <c r="F63" s="15"/>
      <c r="G63" s="46"/>
      <c r="H63" s="57">
        <f t="shared" si="0"/>
        <v>0</v>
      </c>
      <c r="I63" s="16"/>
      <c r="J63" s="135"/>
      <c r="K63" s="135"/>
      <c r="L63" s="135"/>
      <c r="M63" s="114"/>
      <c r="N63" s="114"/>
      <c r="O63" s="114"/>
      <c r="P63" s="117"/>
      <c r="Q63" s="72">
        <f t="shared" ref="Q63" si="103">+(J63*3600)+(K63*60)+L63+P63</f>
        <v>0</v>
      </c>
      <c r="R63" s="72">
        <f>+(M63*3600)+(N63*60)+O63</f>
        <v>0</v>
      </c>
      <c r="S63" s="74" t="str">
        <f>IF(S65="","",IF(S65&lt;=$U$5,"УСПЕШНО","Прекорачење времена"))</f>
        <v/>
      </c>
      <c r="T63" s="76" t="str">
        <f>IF(OR(F65="",AE63="DISQ",AE63="VK"),"",IF(AND(S63="УСПЕШНО",U63="УСПЕШНО"),S65,""))</f>
        <v/>
      </c>
      <c r="U63" s="5" t="str">
        <f>IF(U65="","",IF(AND(U64=$Y$5),"УСПЕШНО",IF(AND(U64&lt;$Y$5),"Недостају све КТ")))</f>
        <v/>
      </c>
      <c r="V63" s="90" t="str">
        <f>IF(F63="","",IF(T63="",0,MIN($T$9:$T$66)/T63*100))</f>
        <v/>
      </c>
      <c r="W63" s="79" t="str">
        <f t="shared" ref="W63" si="104">IF(F63="","",(SUM(H63:H65)))</f>
        <v/>
      </c>
      <c r="X63" s="79" t="str">
        <f>IF(F63="","",AG63+AH63+AI63+AJ63)</f>
        <v/>
      </c>
      <c r="Y63" s="26"/>
      <c r="Z63" s="27"/>
      <c r="AA63" s="28"/>
      <c r="AB63" s="27"/>
      <c r="AC63" s="28"/>
      <c r="AD63" s="27"/>
      <c r="AE63" s="82"/>
      <c r="AF63" s="85"/>
      <c r="AG63" s="86">
        <f t="shared" ref="AG63" si="105">IF(Y64="",0,Y64)</f>
        <v>0</v>
      </c>
      <c r="AH63" s="60">
        <f t="shared" ref="AH63" si="106">IF(AA64="",0,AA64)</f>
        <v>0</v>
      </c>
      <c r="AI63" s="60">
        <f t="shared" ref="AI63" si="107">IF(AC64="",0,AC64)</f>
        <v>0</v>
      </c>
      <c r="AJ63" s="60">
        <f t="shared" ref="AJ63" si="108">IF(AD64="",0,AD64)</f>
        <v>0</v>
      </c>
    </row>
    <row r="64" spans="1:36" ht="14.4" customHeight="1" thickBot="1" x14ac:dyDescent="0.35">
      <c r="A64" s="121"/>
      <c r="B64" s="124"/>
      <c r="C64" s="127"/>
      <c r="D64" s="130"/>
      <c r="E64" s="130"/>
      <c r="F64" s="23"/>
      <c r="G64" s="47"/>
      <c r="H64" s="57">
        <f t="shared" si="0"/>
        <v>0</v>
      </c>
      <c r="I64" s="24"/>
      <c r="J64" s="136"/>
      <c r="K64" s="136"/>
      <c r="L64" s="136"/>
      <c r="M64" s="115"/>
      <c r="N64" s="115"/>
      <c r="O64" s="115"/>
      <c r="P64" s="118"/>
      <c r="Q64" s="73"/>
      <c r="R64" s="73"/>
      <c r="S64" s="75"/>
      <c r="T64" s="77"/>
      <c r="U64" s="14"/>
      <c r="V64" s="91"/>
      <c r="W64" s="80"/>
      <c r="X64" s="80"/>
      <c r="Y64" s="62" t="str">
        <f>IF(AND(Y63="",Z63=""),"",IF($AA$5&gt;=(Y63+Z63),(Y63*5)-(Z63*5),"Погрешан унос података"))</f>
        <v/>
      </c>
      <c r="Z64" s="63"/>
      <c r="AA64" s="66" t="str">
        <f>IF(AND(AA63="",AB63=""),"",IF($AC$5=(AA63+AB63),(AA63*20)-(AB63*5),"Погрешан унос података"))</f>
        <v/>
      </c>
      <c r="AB64" s="67"/>
      <c r="AC64" s="140" t="str">
        <f>IF(AC63="","",IF($AE$5&gt;=AC63,AC63*10,"Погрешан унос"))</f>
        <v/>
      </c>
      <c r="AD64" s="70" t="str">
        <f>IF(AD63="","",AD63*-5)</f>
        <v/>
      </c>
      <c r="AE64" s="83"/>
      <c r="AF64" s="85"/>
      <c r="AG64" s="86"/>
      <c r="AH64" s="60"/>
      <c r="AI64" s="60"/>
      <c r="AJ64" s="60"/>
    </row>
    <row r="65" spans="1:36" s="10" customFormat="1" ht="15" customHeight="1" thickBot="1" x14ac:dyDescent="0.35">
      <c r="A65" s="122"/>
      <c r="B65" s="125"/>
      <c r="C65" s="128"/>
      <c r="D65" s="143"/>
      <c r="E65" s="143"/>
      <c r="F65" s="19"/>
      <c r="G65" s="48"/>
      <c r="H65" s="57">
        <f t="shared" si="0"/>
        <v>0</v>
      </c>
      <c r="I65" s="20"/>
      <c r="J65" s="137"/>
      <c r="K65" s="137"/>
      <c r="L65" s="137"/>
      <c r="M65" s="116"/>
      <c r="N65" s="116"/>
      <c r="O65" s="116"/>
      <c r="P65" s="119"/>
      <c r="Q65" s="71"/>
      <c r="R65" s="71"/>
      <c r="S65" s="6" t="str">
        <f>IF(OR(Q63=0,R63=0),"",R63-Q63)</f>
        <v/>
      </c>
      <c r="T65" s="78"/>
      <c r="U65" s="7" t="str">
        <f>IF(U64="","",U64*50)</f>
        <v/>
      </c>
      <c r="V65" s="92"/>
      <c r="W65" s="81"/>
      <c r="X65" s="81"/>
      <c r="Y65" s="64"/>
      <c r="Z65" s="65"/>
      <c r="AA65" s="68"/>
      <c r="AB65" s="69"/>
      <c r="AC65" s="141"/>
      <c r="AD65" s="71"/>
      <c r="AE65" s="84"/>
      <c r="AF65" s="85"/>
      <c r="AG65" s="87"/>
      <c r="AH65" s="61"/>
      <c r="AI65" s="61"/>
      <c r="AJ65" s="61"/>
    </row>
    <row r="66" spans="1:36" s="11" customFormat="1" ht="14.4" customHeight="1" thickBot="1" x14ac:dyDescent="0.35">
      <c r="A66" s="120" t="str">
        <f>IF(OR(B66="",B66="DNF",B66="DNS"),B66,IF(OR(C66="VK",C66="DISQ"),C66,IF(AF66&gt;1,AF66,RANK(C66,$C$9:$C$66,0))))</f>
        <v/>
      </c>
      <c r="B66" s="123" t="str">
        <f>IF(AND(F66="",F67="",F68=""),"",IF(J66="","DNS",IF(M66="","DNF",IF(OR(S68&gt;$U$5,AE66="DISQ"),"DISQ",U68+V66+W66+X66))))</f>
        <v/>
      </c>
      <c r="C66" s="126" t="str">
        <f>IF(OR(AND(B66="DISQ",AE66="VK"),AE66="VK",F68=""),"VK",B66)</f>
        <v>VK</v>
      </c>
      <c r="D66" s="129"/>
      <c r="E66" s="129"/>
      <c r="F66" s="15"/>
      <c r="G66" s="46"/>
      <c r="H66" s="57">
        <f t="shared" si="0"/>
        <v>0</v>
      </c>
      <c r="I66" s="16"/>
      <c r="J66" s="135"/>
      <c r="K66" s="135"/>
      <c r="L66" s="135"/>
      <c r="M66" s="114"/>
      <c r="N66" s="114"/>
      <c r="O66" s="114"/>
      <c r="P66" s="117"/>
      <c r="Q66" s="72">
        <f t="shared" ref="Q66" si="109">+(J66*3600)+(K66*60)+L66+P66</f>
        <v>0</v>
      </c>
      <c r="R66" s="72">
        <f>+(M66*3600)+(N66*60)+O66</f>
        <v>0</v>
      </c>
      <c r="S66" s="74" t="str">
        <f>IF(S68="","",IF(S68&lt;=$U$5,"УСПЕШНО","Прекорачење времена"))</f>
        <v/>
      </c>
      <c r="T66" s="76" t="str">
        <f>IF(OR(F68="",AE66="DISQ",AE66="VK"),"",IF(AND(S66="УСПЕШНО",U66="УСПЕШНО"),S68,""))</f>
        <v/>
      </c>
      <c r="U66" s="5" t="str">
        <f>IF(U68="","",IF(AND(U67=$Y$5),"УСПЕШНО",IF(AND(U67&lt;$Y$5),"Недостају све КТ")))</f>
        <v/>
      </c>
      <c r="V66" s="90" t="str">
        <f>IF(F66="","",IF(T66="",0,MIN($T$9:$T$66)/T66*100))</f>
        <v/>
      </c>
      <c r="W66" s="79" t="str">
        <f t="shared" ref="W66" si="110">IF(F66="","",(SUM(H66:H68)))</f>
        <v/>
      </c>
      <c r="X66" s="79" t="str">
        <f>IF(F66="","",AG66+AH66+AI66+AJ66)</f>
        <v/>
      </c>
      <c r="Y66" s="26"/>
      <c r="Z66" s="27"/>
      <c r="AA66" s="28"/>
      <c r="AB66" s="27"/>
      <c r="AC66" s="28"/>
      <c r="AD66" s="27"/>
      <c r="AE66" s="82"/>
      <c r="AF66" s="85"/>
      <c r="AG66" s="86">
        <f t="shared" ref="AG66" si="111">IF(Y67="",0,Y67)</f>
        <v>0</v>
      </c>
      <c r="AH66" s="60">
        <f t="shared" ref="AH66" si="112">IF(AA67="",0,AA67)</f>
        <v>0</v>
      </c>
      <c r="AI66" s="60">
        <f t="shared" ref="AI66" si="113">IF(AC67="",0,AC67)</f>
        <v>0</v>
      </c>
      <c r="AJ66" s="60">
        <f t="shared" ref="AJ66" si="114">IF(AD67="",0,AD67)</f>
        <v>0</v>
      </c>
    </row>
    <row r="67" spans="1:36" ht="14.4" customHeight="1" thickBot="1" x14ac:dyDescent="0.35">
      <c r="A67" s="121"/>
      <c r="B67" s="124"/>
      <c r="C67" s="127"/>
      <c r="D67" s="130"/>
      <c r="E67" s="130"/>
      <c r="F67" s="23"/>
      <c r="G67" s="47"/>
      <c r="H67" s="57">
        <f t="shared" si="0"/>
        <v>0</v>
      </c>
      <c r="I67" s="24"/>
      <c r="J67" s="136"/>
      <c r="K67" s="136"/>
      <c r="L67" s="136"/>
      <c r="M67" s="115"/>
      <c r="N67" s="115"/>
      <c r="O67" s="115"/>
      <c r="P67" s="118"/>
      <c r="Q67" s="73"/>
      <c r="R67" s="73"/>
      <c r="S67" s="75"/>
      <c r="T67" s="77"/>
      <c r="U67" s="14"/>
      <c r="V67" s="91"/>
      <c r="W67" s="80"/>
      <c r="X67" s="80"/>
      <c r="Y67" s="62" t="str">
        <f>IF(AND(Y66="",Z66=""),"",IF($AA$5&gt;=(Y66+Z66),(Y66*5)-(Z66*5),"Погрешан унос података"))</f>
        <v/>
      </c>
      <c r="Z67" s="63"/>
      <c r="AA67" s="66" t="str">
        <f>IF(AND(AA66="",AB66=""),"",IF($AC$5=(AA66+AB66),(AA66*20)-(AB66*5),"Погрешан унос података"))</f>
        <v/>
      </c>
      <c r="AB67" s="67"/>
      <c r="AC67" s="140" t="str">
        <f>IF(AC66="","",IF($AE$5&gt;=AC66,AC66*10,"Погрешан унос"))</f>
        <v/>
      </c>
      <c r="AD67" s="70" t="str">
        <f>IF(AD66="","",AD66*-5)</f>
        <v/>
      </c>
      <c r="AE67" s="83"/>
      <c r="AF67" s="85"/>
      <c r="AG67" s="86"/>
      <c r="AH67" s="60"/>
      <c r="AI67" s="60"/>
      <c r="AJ67" s="60"/>
    </row>
    <row r="68" spans="1:36" s="10" customFormat="1" ht="15" customHeight="1" thickBot="1" x14ac:dyDescent="0.35">
      <c r="A68" s="144"/>
      <c r="B68" s="145"/>
      <c r="C68" s="128"/>
      <c r="D68" s="143"/>
      <c r="E68" s="143"/>
      <c r="F68" s="19"/>
      <c r="G68" s="48"/>
      <c r="H68" s="57">
        <f t="shared" si="0"/>
        <v>0</v>
      </c>
      <c r="I68" s="20"/>
      <c r="J68" s="137"/>
      <c r="K68" s="137"/>
      <c r="L68" s="137"/>
      <c r="M68" s="116"/>
      <c r="N68" s="116"/>
      <c r="O68" s="116"/>
      <c r="P68" s="119"/>
      <c r="Q68" s="71"/>
      <c r="R68" s="71"/>
      <c r="S68" s="6" t="str">
        <f>IF(OR(Q66=0,R66=0),"",R66-Q66)</f>
        <v/>
      </c>
      <c r="T68" s="78"/>
      <c r="U68" s="7" t="str">
        <f>IF(U67="","",U67*50)</f>
        <v/>
      </c>
      <c r="V68" s="92"/>
      <c r="W68" s="81"/>
      <c r="X68" s="81"/>
      <c r="Y68" s="64"/>
      <c r="Z68" s="65"/>
      <c r="AA68" s="68"/>
      <c r="AB68" s="69"/>
      <c r="AC68" s="141"/>
      <c r="AD68" s="71"/>
      <c r="AE68" s="84"/>
      <c r="AF68" s="85"/>
      <c r="AG68" s="87"/>
      <c r="AH68" s="61"/>
      <c r="AI68" s="61"/>
      <c r="AJ68" s="61"/>
    </row>
  </sheetData>
  <sheetProtection algorithmName="SHA-512" hashValue="45q/ofHB9Z2vtgtgoWzLjnDqDG1LmWJ1MI31DCA5HTEDTPM8fbVwDlKmbAT6GRhkGt82JOusyp0G56HF3vlxpw==" saltValue="+UlLuSrVBQ4+La9my90ByQ==" spinCount="100000" sheet="1" objects="1" scenarios="1"/>
  <dataConsolidate/>
  <mergeCells count="622">
    <mergeCell ref="A1:H1"/>
    <mergeCell ref="W45:W47"/>
    <mergeCell ref="W48:W50"/>
    <mergeCell ref="W51:W53"/>
    <mergeCell ref="W54:W56"/>
    <mergeCell ref="W57:W59"/>
    <mergeCell ref="W60:W62"/>
    <mergeCell ref="W63:W65"/>
    <mergeCell ref="C45:C47"/>
    <mergeCell ref="C48:C50"/>
    <mergeCell ref="C51:C53"/>
    <mergeCell ref="C54:C56"/>
    <mergeCell ref="C57:C59"/>
    <mergeCell ref="C60:C62"/>
    <mergeCell ref="C63:C65"/>
    <mergeCell ref="O63:O65"/>
    <mergeCell ref="Q63:Q65"/>
    <mergeCell ref="R63:R65"/>
    <mergeCell ref="S63:S64"/>
    <mergeCell ref="T63:T65"/>
    <mergeCell ref="V63:V65"/>
    <mergeCell ref="A63:A65"/>
    <mergeCell ref="B63:B65"/>
    <mergeCell ref="W18:W20"/>
    <mergeCell ref="W36:W38"/>
    <mergeCell ref="W39:W41"/>
    <mergeCell ref="W42:W44"/>
    <mergeCell ref="O66:O68"/>
    <mergeCell ref="Q66:Q68"/>
    <mergeCell ref="R66:R68"/>
    <mergeCell ref="S66:S67"/>
    <mergeCell ref="V66:V68"/>
    <mergeCell ref="O57:O59"/>
    <mergeCell ref="Q57:Q59"/>
    <mergeCell ref="R57:R59"/>
    <mergeCell ref="S57:S58"/>
    <mergeCell ref="T57:T59"/>
    <mergeCell ref="V57:V59"/>
    <mergeCell ref="O48:O50"/>
    <mergeCell ref="Q48:Q50"/>
    <mergeCell ref="R48:R50"/>
    <mergeCell ref="S48:S49"/>
    <mergeCell ref="T48:T50"/>
    <mergeCell ref="V48:V50"/>
    <mergeCell ref="O42:O44"/>
    <mergeCell ref="Q42:Q44"/>
    <mergeCell ref="R42:R44"/>
    <mergeCell ref="S42:S43"/>
    <mergeCell ref="X66:X68"/>
    <mergeCell ref="AE66:AE68"/>
    <mergeCell ref="AF66:AF68"/>
    <mergeCell ref="T66:T68"/>
    <mergeCell ref="W66:W68"/>
    <mergeCell ref="AH66:AH68"/>
    <mergeCell ref="AI66:AI68"/>
    <mergeCell ref="AJ66:AJ68"/>
    <mergeCell ref="Y67:Z68"/>
    <mergeCell ref="AA67:AB68"/>
    <mergeCell ref="AC67:AC68"/>
    <mergeCell ref="AD67:AD68"/>
    <mergeCell ref="AG66:AG68"/>
    <mergeCell ref="AG60:AG62"/>
    <mergeCell ref="AH60:AH62"/>
    <mergeCell ref="AI60:AI62"/>
    <mergeCell ref="AJ60:AJ62"/>
    <mergeCell ref="Y61:Z62"/>
    <mergeCell ref="AE60:AE62"/>
    <mergeCell ref="AF60:AF62"/>
    <mergeCell ref="AA61:AB62"/>
    <mergeCell ref="AC61:AC62"/>
    <mergeCell ref="AD61:AD62"/>
    <mergeCell ref="AE63:AE65"/>
    <mergeCell ref="AF63:AF65"/>
    <mergeCell ref="AG63:AG65"/>
    <mergeCell ref="AH63:AH65"/>
    <mergeCell ref="AI63:AI65"/>
    <mergeCell ref="AJ63:AJ65"/>
    <mergeCell ref="Y64:Z65"/>
    <mergeCell ref="AA64:AB65"/>
    <mergeCell ref="AC64:AC65"/>
    <mergeCell ref="AD64:AD65"/>
    <mergeCell ref="A66:A68"/>
    <mergeCell ref="B66:B68"/>
    <mergeCell ref="D66:D68"/>
    <mergeCell ref="E66:E68"/>
    <mergeCell ref="J66:J68"/>
    <mergeCell ref="K66:K68"/>
    <mergeCell ref="L66:L68"/>
    <mergeCell ref="M66:M68"/>
    <mergeCell ref="N66:N68"/>
    <mergeCell ref="C66:C68"/>
    <mergeCell ref="D63:D65"/>
    <mergeCell ref="E63:E65"/>
    <mergeCell ref="J63:J65"/>
    <mergeCell ref="K63:K65"/>
    <mergeCell ref="L63:L65"/>
    <mergeCell ref="M63:M65"/>
    <mergeCell ref="N63:N65"/>
    <mergeCell ref="V60:V62"/>
    <mergeCell ref="X60:X62"/>
    <mergeCell ref="X63:X65"/>
    <mergeCell ref="O60:O62"/>
    <mergeCell ref="Q60:Q62"/>
    <mergeCell ref="R60:R62"/>
    <mergeCell ref="S60:S61"/>
    <mergeCell ref="T60:T62"/>
    <mergeCell ref="A60:A62"/>
    <mergeCell ref="B60:B62"/>
    <mergeCell ref="D60:D62"/>
    <mergeCell ref="E60:E62"/>
    <mergeCell ref="J60:J62"/>
    <mergeCell ref="K60:K62"/>
    <mergeCell ref="L60:L62"/>
    <mergeCell ref="M60:M62"/>
    <mergeCell ref="N60:N62"/>
    <mergeCell ref="AH57:AH59"/>
    <mergeCell ref="AI57:AI59"/>
    <mergeCell ref="AJ57:AJ59"/>
    <mergeCell ref="Y58:Z59"/>
    <mergeCell ref="AA58:AB59"/>
    <mergeCell ref="AC58:AC59"/>
    <mergeCell ref="AD58:AD59"/>
    <mergeCell ref="AG54:AG56"/>
    <mergeCell ref="AH54:AH56"/>
    <mergeCell ref="AI54:AI56"/>
    <mergeCell ref="AJ54:AJ56"/>
    <mergeCell ref="Y55:Z56"/>
    <mergeCell ref="AA55:AB56"/>
    <mergeCell ref="AC55:AC56"/>
    <mergeCell ref="AD55:AD56"/>
    <mergeCell ref="AF54:AF56"/>
    <mergeCell ref="AE57:AE59"/>
    <mergeCell ref="AF57:AF59"/>
    <mergeCell ref="AG57:AG59"/>
    <mergeCell ref="A57:A59"/>
    <mergeCell ref="B57:B59"/>
    <mergeCell ref="D57:D59"/>
    <mergeCell ref="E57:E59"/>
    <mergeCell ref="J57:J59"/>
    <mergeCell ref="K57:K59"/>
    <mergeCell ref="L57:L59"/>
    <mergeCell ref="M57:M59"/>
    <mergeCell ref="N57:N59"/>
    <mergeCell ref="X57:X59"/>
    <mergeCell ref="O54:O56"/>
    <mergeCell ref="Q54:Q56"/>
    <mergeCell ref="R54:R56"/>
    <mergeCell ref="S54:S55"/>
    <mergeCell ref="T54:T56"/>
    <mergeCell ref="V54:V56"/>
    <mergeCell ref="X54:X56"/>
    <mergeCell ref="AE54:AE56"/>
    <mergeCell ref="A54:A56"/>
    <mergeCell ref="B54:B56"/>
    <mergeCell ref="D54:D56"/>
    <mergeCell ref="E54:E56"/>
    <mergeCell ref="J54:J56"/>
    <mergeCell ref="K54:K56"/>
    <mergeCell ref="L54:L56"/>
    <mergeCell ref="M54:M56"/>
    <mergeCell ref="N54:N56"/>
    <mergeCell ref="AE51:AE53"/>
    <mergeCell ref="AF51:AF53"/>
    <mergeCell ref="AG51:AG53"/>
    <mergeCell ref="AH51:AH53"/>
    <mergeCell ref="AI51:AI53"/>
    <mergeCell ref="AJ51:AJ53"/>
    <mergeCell ref="Y52:Z53"/>
    <mergeCell ref="AA52:AB53"/>
    <mergeCell ref="AC52:AC53"/>
    <mergeCell ref="AD52:AD53"/>
    <mergeCell ref="AG48:AG50"/>
    <mergeCell ref="AH48:AH50"/>
    <mergeCell ref="AI48:AI50"/>
    <mergeCell ref="AJ48:AJ50"/>
    <mergeCell ref="Y49:Z50"/>
    <mergeCell ref="AA49:AB50"/>
    <mergeCell ref="AC49:AC50"/>
    <mergeCell ref="AD49:AD50"/>
    <mergeCell ref="A51:A53"/>
    <mergeCell ref="B51:B53"/>
    <mergeCell ref="D51:D53"/>
    <mergeCell ref="E51:E53"/>
    <mergeCell ref="J51:J53"/>
    <mergeCell ref="K51:K53"/>
    <mergeCell ref="L51:L53"/>
    <mergeCell ref="M51:M53"/>
    <mergeCell ref="N51:N53"/>
    <mergeCell ref="O51:O53"/>
    <mergeCell ref="Q51:Q53"/>
    <mergeCell ref="R51:R53"/>
    <mergeCell ref="S51:S52"/>
    <mergeCell ref="T51:T53"/>
    <mergeCell ref="V51:V53"/>
    <mergeCell ref="X51:X53"/>
    <mergeCell ref="X48:X50"/>
    <mergeCell ref="AE48:AE50"/>
    <mergeCell ref="AF48:AF50"/>
    <mergeCell ref="A48:A50"/>
    <mergeCell ref="B48:B50"/>
    <mergeCell ref="D48:D50"/>
    <mergeCell ref="E48:E50"/>
    <mergeCell ref="J48:J50"/>
    <mergeCell ref="K48:K50"/>
    <mergeCell ref="L48:L50"/>
    <mergeCell ref="M48:M50"/>
    <mergeCell ref="N48:N50"/>
    <mergeCell ref="AE45:AE47"/>
    <mergeCell ref="AF45:AF47"/>
    <mergeCell ref="AG45:AG47"/>
    <mergeCell ref="AH45:AH47"/>
    <mergeCell ref="AI45:AI47"/>
    <mergeCell ref="AJ45:AJ47"/>
    <mergeCell ref="Y46:Z47"/>
    <mergeCell ref="AA46:AB47"/>
    <mergeCell ref="AC46:AC47"/>
    <mergeCell ref="AD46:AD47"/>
    <mergeCell ref="AG42:AG44"/>
    <mergeCell ref="AH42:AH44"/>
    <mergeCell ref="AI42:AI44"/>
    <mergeCell ref="AJ42:AJ44"/>
    <mergeCell ref="Y43:Z44"/>
    <mergeCell ref="AA43:AB44"/>
    <mergeCell ref="AC43:AC44"/>
    <mergeCell ref="AD43:AD44"/>
    <mergeCell ref="A45:A47"/>
    <mergeCell ref="B45:B47"/>
    <mergeCell ref="D45:D47"/>
    <mergeCell ref="E45:E47"/>
    <mergeCell ref="J45:J47"/>
    <mergeCell ref="K45:K47"/>
    <mergeCell ref="L45:L47"/>
    <mergeCell ref="M45:M47"/>
    <mergeCell ref="N45:N47"/>
    <mergeCell ref="O45:O47"/>
    <mergeCell ref="Q45:Q47"/>
    <mergeCell ref="R45:R47"/>
    <mergeCell ref="S45:S46"/>
    <mergeCell ref="T45:T47"/>
    <mergeCell ref="V45:V47"/>
    <mergeCell ref="X45:X47"/>
    <mergeCell ref="T42:T44"/>
    <mergeCell ref="V42:V44"/>
    <mergeCell ref="X42:X44"/>
    <mergeCell ref="AE42:AE44"/>
    <mergeCell ref="AF42:AF44"/>
    <mergeCell ref="A42:A44"/>
    <mergeCell ref="B42:B44"/>
    <mergeCell ref="D42:D44"/>
    <mergeCell ref="E42:E44"/>
    <mergeCell ref="J42:J44"/>
    <mergeCell ref="K42:K44"/>
    <mergeCell ref="L42:L44"/>
    <mergeCell ref="M42:M44"/>
    <mergeCell ref="N42:N44"/>
    <mergeCell ref="C42:C44"/>
    <mergeCell ref="Z1:AF1"/>
    <mergeCell ref="AF36:AF38"/>
    <mergeCell ref="AF39:AF41"/>
    <mergeCell ref="AF5:AF8"/>
    <mergeCell ref="AF9:AF11"/>
    <mergeCell ref="AF12:AF14"/>
    <mergeCell ref="AF15:AF17"/>
    <mergeCell ref="AF18:AF20"/>
    <mergeCell ref="AF21:AF23"/>
    <mergeCell ref="AF24:AF26"/>
    <mergeCell ref="AF27:AF29"/>
    <mergeCell ref="AF30:AF32"/>
    <mergeCell ref="AF33:AF35"/>
    <mergeCell ref="AD7:AD8"/>
    <mergeCell ref="AE12:AE14"/>
    <mergeCell ref="AE9:AE11"/>
    <mergeCell ref="Y10:Z11"/>
    <mergeCell ref="AA10:AB11"/>
    <mergeCell ref="AC10:AC11"/>
    <mergeCell ref="AD13:AD14"/>
    <mergeCell ref="AA13:AB14"/>
    <mergeCell ref="AC13:AC14"/>
    <mergeCell ref="AD16:AD17"/>
    <mergeCell ref="AE27:AE29"/>
    <mergeCell ref="R9:R11"/>
    <mergeCell ref="S9:S10"/>
    <mergeCell ref="J7:L7"/>
    <mergeCell ref="M7:O7"/>
    <mergeCell ref="Q7:Q8"/>
    <mergeCell ref="R7:R8"/>
    <mergeCell ref="AD10:AD11"/>
    <mergeCell ref="T9:T11"/>
    <mergeCell ref="V9:V11"/>
    <mergeCell ref="X9:X11"/>
    <mergeCell ref="S7:S8"/>
    <mergeCell ref="V7:V8"/>
    <mergeCell ref="Y7:Z8"/>
    <mergeCell ref="AA7:AB8"/>
    <mergeCell ref="AC7:AC8"/>
    <mergeCell ref="X7:X8"/>
    <mergeCell ref="W7:W8"/>
    <mergeCell ref="W9:W11"/>
    <mergeCell ref="P9:P11"/>
    <mergeCell ref="O9:O11"/>
    <mergeCell ref="Q9:Q11"/>
    <mergeCell ref="T7:T8"/>
    <mergeCell ref="A9:A11"/>
    <mergeCell ref="B9:B11"/>
    <mergeCell ref="D9:D11"/>
    <mergeCell ref="E9:E11"/>
    <mergeCell ref="J9:J11"/>
    <mergeCell ref="K9:K11"/>
    <mergeCell ref="L9:L11"/>
    <mergeCell ref="M9:M11"/>
    <mergeCell ref="N9:N11"/>
    <mergeCell ref="C9:C11"/>
    <mergeCell ref="L12:L14"/>
    <mergeCell ref="M12:M14"/>
    <mergeCell ref="N12:N14"/>
    <mergeCell ref="O12:O14"/>
    <mergeCell ref="Q12:Q14"/>
    <mergeCell ref="X12:X14"/>
    <mergeCell ref="V12:V14"/>
    <mergeCell ref="Y13:Z14"/>
    <mergeCell ref="W12:W14"/>
    <mergeCell ref="A15:A17"/>
    <mergeCell ref="B15:B17"/>
    <mergeCell ref="D15:D17"/>
    <mergeCell ref="E15:E17"/>
    <mergeCell ref="J15:J17"/>
    <mergeCell ref="K15:K17"/>
    <mergeCell ref="R12:R14"/>
    <mergeCell ref="S12:S13"/>
    <mergeCell ref="T12:T14"/>
    <mergeCell ref="A12:A14"/>
    <mergeCell ref="B12:B14"/>
    <mergeCell ref="D12:D14"/>
    <mergeCell ref="E12:E14"/>
    <mergeCell ref="J12:J14"/>
    <mergeCell ref="C12:C14"/>
    <mergeCell ref="C15:C17"/>
    <mergeCell ref="P12:P14"/>
    <mergeCell ref="L15:L17"/>
    <mergeCell ref="M15:M17"/>
    <mergeCell ref="N15:N17"/>
    <mergeCell ref="O15:O17"/>
    <mergeCell ref="Q15:Q17"/>
    <mergeCell ref="R15:R17"/>
    <mergeCell ref="K12:K14"/>
    <mergeCell ref="C21:C23"/>
    <mergeCell ref="L18:L20"/>
    <mergeCell ref="M18:M20"/>
    <mergeCell ref="N18:N20"/>
    <mergeCell ref="O18:O20"/>
    <mergeCell ref="Q18:Q20"/>
    <mergeCell ref="R18:R20"/>
    <mergeCell ref="L21:L23"/>
    <mergeCell ref="M21:M23"/>
    <mergeCell ref="N21:N23"/>
    <mergeCell ref="O21:O23"/>
    <mergeCell ref="Q21:Q23"/>
    <mergeCell ref="R21:R23"/>
    <mergeCell ref="S18:S19"/>
    <mergeCell ref="T18:T20"/>
    <mergeCell ref="V18:V20"/>
    <mergeCell ref="A18:A20"/>
    <mergeCell ref="B18:B20"/>
    <mergeCell ref="D18:D20"/>
    <mergeCell ref="E18:E20"/>
    <mergeCell ref="J18:J20"/>
    <mergeCell ref="K18:K20"/>
    <mergeCell ref="C18:C20"/>
    <mergeCell ref="AE24:AE26"/>
    <mergeCell ref="Y25:Z26"/>
    <mergeCell ref="AA25:AB26"/>
    <mergeCell ref="AC25:AC26"/>
    <mergeCell ref="AD25:AD26"/>
    <mergeCell ref="L24:L26"/>
    <mergeCell ref="M24:M26"/>
    <mergeCell ref="N24:N26"/>
    <mergeCell ref="O24:O26"/>
    <mergeCell ref="Q24:Q26"/>
    <mergeCell ref="R24:R26"/>
    <mergeCell ref="X24:X26"/>
    <mergeCell ref="W24:W26"/>
    <mergeCell ref="W21:W23"/>
    <mergeCell ref="A27:A29"/>
    <mergeCell ref="B27:B29"/>
    <mergeCell ref="D27:D29"/>
    <mergeCell ref="E27:E29"/>
    <mergeCell ref="J27:J29"/>
    <mergeCell ref="K27:K29"/>
    <mergeCell ref="S24:S25"/>
    <mergeCell ref="T24:T26"/>
    <mergeCell ref="V24:V26"/>
    <mergeCell ref="A24:A26"/>
    <mergeCell ref="B24:B26"/>
    <mergeCell ref="D24:D26"/>
    <mergeCell ref="E24:E26"/>
    <mergeCell ref="J24:J26"/>
    <mergeCell ref="K24:K26"/>
    <mergeCell ref="C24:C26"/>
    <mergeCell ref="C27:C29"/>
    <mergeCell ref="A21:A23"/>
    <mergeCell ref="B21:B23"/>
    <mergeCell ref="D21:D23"/>
    <mergeCell ref="E21:E23"/>
    <mergeCell ref="J21:J23"/>
    <mergeCell ref="K21:K23"/>
    <mergeCell ref="Y28:Z29"/>
    <mergeCell ref="AA28:AB29"/>
    <mergeCell ref="AC28:AC29"/>
    <mergeCell ref="AD28:AD29"/>
    <mergeCell ref="X27:X29"/>
    <mergeCell ref="L27:L29"/>
    <mergeCell ref="M27:M29"/>
    <mergeCell ref="N27:N29"/>
    <mergeCell ref="O27:O29"/>
    <mergeCell ref="Q27:Q29"/>
    <mergeCell ref="R27:R29"/>
    <mergeCell ref="S27:S28"/>
    <mergeCell ref="T27:T29"/>
    <mergeCell ref="V27:V29"/>
    <mergeCell ref="W27:W29"/>
    <mergeCell ref="AE30:AE32"/>
    <mergeCell ref="Y31:Z32"/>
    <mergeCell ref="AA31:AB32"/>
    <mergeCell ref="AC31:AC32"/>
    <mergeCell ref="AD31:AD32"/>
    <mergeCell ref="X30:X32"/>
    <mergeCell ref="L30:L32"/>
    <mergeCell ref="M30:M32"/>
    <mergeCell ref="N30:N32"/>
    <mergeCell ref="O30:O32"/>
    <mergeCell ref="Q30:Q32"/>
    <mergeCell ref="R30:R32"/>
    <mergeCell ref="W30:W32"/>
    <mergeCell ref="A33:A35"/>
    <mergeCell ref="B33:B35"/>
    <mergeCell ref="D33:D35"/>
    <mergeCell ref="E33:E35"/>
    <mergeCell ref="J33:J35"/>
    <mergeCell ref="K33:K35"/>
    <mergeCell ref="S30:S31"/>
    <mergeCell ref="T30:T32"/>
    <mergeCell ref="V30:V32"/>
    <mergeCell ref="A30:A32"/>
    <mergeCell ref="B30:B32"/>
    <mergeCell ref="D30:D32"/>
    <mergeCell ref="E30:E32"/>
    <mergeCell ref="J30:J32"/>
    <mergeCell ref="K30:K32"/>
    <mergeCell ref="C30:C32"/>
    <mergeCell ref="C33:C35"/>
    <mergeCell ref="AA34:AB35"/>
    <mergeCell ref="AC34:AC35"/>
    <mergeCell ref="AD34:AD35"/>
    <mergeCell ref="X33:X35"/>
    <mergeCell ref="L33:L35"/>
    <mergeCell ref="M33:M35"/>
    <mergeCell ref="N33:N35"/>
    <mergeCell ref="O33:O35"/>
    <mergeCell ref="Q33:Q35"/>
    <mergeCell ref="R33:R35"/>
    <mergeCell ref="S33:S34"/>
    <mergeCell ref="T33:T35"/>
    <mergeCell ref="V33:V35"/>
    <mergeCell ref="W33:W35"/>
    <mergeCell ref="A39:A41"/>
    <mergeCell ref="B39:B41"/>
    <mergeCell ref="D39:D41"/>
    <mergeCell ref="E39:E41"/>
    <mergeCell ref="J39:J41"/>
    <mergeCell ref="K39:K41"/>
    <mergeCell ref="S36:S37"/>
    <mergeCell ref="T36:T38"/>
    <mergeCell ref="V36:V38"/>
    <mergeCell ref="A36:A38"/>
    <mergeCell ref="B36:B38"/>
    <mergeCell ref="D36:D38"/>
    <mergeCell ref="E36:E38"/>
    <mergeCell ref="J36:J38"/>
    <mergeCell ref="K36:K38"/>
    <mergeCell ref="C36:C38"/>
    <mergeCell ref="C39:C41"/>
    <mergeCell ref="L36:L38"/>
    <mergeCell ref="M36:M38"/>
    <mergeCell ref="N36:N38"/>
    <mergeCell ref="O36:O38"/>
    <mergeCell ref="Q36:Q38"/>
    <mergeCell ref="R36:R38"/>
    <mergeCell ref="I1:Y1"/>
    <mergeCell ref="AE39:AE41"/>
    <mergeCell ref="Y40:Z41"/>
    <mergeCell ref="AA40:AB41"/>
    <mergeCell ref="AC40:AC41"/>
    <mergeCell ref="AD40:AD41"/>
    <mergeCell ref="X39:X41"/>
    <mergeCell ref="L39:L41"/>
    <mergeCell ref="M39:M41"/>
    <mergeCell ref="N39:N41"/>
    <mergeCell ref="O39:O41"/>
    <mergeCell ref="Q39:Q41"/>
    <mergeCell ref="R39:R41"/>
    <mergeCell ref="S39:S40"/>
    <mergeCell ref="T39:T41"/>
    <mergeCell ref="V39:V41"/>
    <mergeCell ref="AE36:AE38"/>
    <mergeCell ref="Y37:Z38"/>
    <mergeCell ref="AA37:AB38"/>
    <mergeCell ref="AC37:AC38"/>
    <mergeCell ref="AD37:AD38"/>
    <mergeCell ref="X36:X38"/>
    <mergeCell ref="AE33:AE35"/>
    <mergeCell ref="Y34:Z35"/>
    <mergeCell ref="AJ21:AJ23"/>
    <mergeCell ref="AG39:AG41"/>
    <mergeCell ref="AH39:AH41"/>
    <mergeCell ref="AI39:AI41"/>
    <mergeCell ref="AJ39:AJ41"/>
    <mergeCell ref="AG24:AG26"/>
    <mergeCell ref="AH24:AH26"/>
    <mergeCell ref="AI24:AI26"/>
    <mergeCell ref="AJ24:AJ26"/>
    <mergeCell ref="AG27:AG29"/>
    <mergeCell ref="AH27:AH29"/>
    <mergeCell ref="AI27:AI29"/>
    <mergeCell ref="AJ27:AJ29"/>
    <mergeCell ref="AG30:AG32"/>
    <mergeCell ref="AH30:AH32"/>
    <mergeCell ref="AI30:AI32"/>
    <mergeCell ref="AJ30:AJ32"/>
    <mergeCell ref="AG36:AG38"/>
    <mergeCell ref="AH36:AH38"/>
    <mergeCell ref="AI36:AI38"/>
    <mergeCell ref="AJ36:AJ38"/>
    <mergeCell ref="AG9:AG11"/>
    <mergeCell ref="AG12:AG14"/>
    <mergeCell ref="AG15:AG17"/>
    <mergeCell ref="AG18:AG20"/>
    <mergeCell ref="AG21:AG23"/>
    <mergeCell ref="X21:X23"/>
    <mergeCell ref="S21:S22"/>
    <mergeCell ref="T21:T23"/>
    <mergeCell ref="V21:V23"/>
    <mergeCell ref="AE18:AE20"/>
    <mergeCell ref="Y19:Z20"/>
    <mergeCell ref="AA19:AB20"/>
    <mergeCell ref="AC19:AC20"/>
    <mergeCell ref="AD19:AD20"/>
    <mergeCell ref="X18:X20"/>
    <mergeCell ref="AE15:AE17"/>
    <mergeCell ref="Y16:Z17"/>
    <mergeCell ref="AA16:AB17"/>
    <mergeCell ref="AC16:AC17"/>
    <mergeCell ref="X15:X17"/>
    <mergeCell ref="S15:S16"/>
    <mergeCell ref="T15:T17"/>
    <mergeCell ref="V15:V17"/>
    <mergeCell ref="W15:W17"/>
    <mergeCell ref="AJ7:AJ8"/>
    <mergeCell ref="AG33:AG35"/>
    <mergeCell ref="AH33:AH35"/>
    <mergeCell ref="AI33:AI35"/>
    <mergeCell ref="AJ33:AJ35"/>
    <mergeCell ref="AE21:AE23"/>
    <mergeCell ref="Y22:Z23"/>
    <mergeCell ref="AA22:AB23"/>
    <mergeCell ref="AC22:AC23"/>
    <mergeCell ref="AD22:AD23"/>
    <mergeCell ref="AH9:AH11"/>
    <mergeCell ref="AI9:AI11"/>
    <mergeCell ref="AJ9:AJ11"/>
    <mergeCell ref="AH12:AH14"/>
    <mergeCell ref="AI12:AI14"/>
    <mergeCell ref="AJ12:AJ14"/>
    <mergeCell ref="AH15:AH17"/>
    <mergeCell ref="AI15:AI17"/>
    <mergeCell ref="AJ15:AJ17"/>
    <mergeCell ref="AH18:AH20"/>
    <mergeCell ref="AI18:AI20"/>
    <mergeCell ref="AJ18:AJ20"/>
    <mergeCell ref="AH21:AH23"/>
    <mergeCell ref="AI21:AI23"/>
    <mergeCell ref="V3:X3"/>
    <mergeCell ref="B3:I3"/>
    <mergeCell ref="J3:U3"/>
    <mergeCell ref="Y3:AF3"/>
    <mergeCell ref="A4:AF4"/>
    <mergeCell ref="F2:Y2"/>
    <mergeCell ref="AG7:AG8"/>
    <mergeCell ref="AH7:AH8"/>
    <mergeCell ref="AI7:AI8"/>
    <mergeCell ref="A7:A8"/>
    <mergeCell ref="B7:B8"/>
    <mergeCell ref="D7:D8"/>
    <mergeCell ref="E7:E8"/>
    <mergeCell ref="F7:F8"/>
    <mergeCell ref="AE7:AE8"/>
    <mergeCell ref="U7:U8"/>
    <mergeCell ref="C7:C8"/>
    <mergeCell ref="G7:G8"/>
    <mergeCell ref="H7:H8"/>
    <mergeCell ref="A2:E2"/>
    <mergeCell ref="Z2:AF2"/>
    <mergeCell ref="I7:I8"/>
    <mergeCell ref="A5:G5"/>
    <mergeCell ref="P45:P47"/>
    <mergeCell ref="P48:P50"/>
    <mergeCell ref="P51:P53"/>
    <mergeCell ref="P54:P56"/>
    <mergeCell ref="P57:P59"/>
    <mergeCell ref="P60:P62"/>
    <mergeCell ref="P63:P65"/>
    <mergeCell ref="P66:P68"/>
    <mergeCell ref="P7:P8"/>
    <mergeCell ref="P18:P20"/>
    <mergeCell ref="P21:P23"/>
    <mergeCell ref="P24:P26"/>
    <mergeCell ref="P27:P29"/>
    <mergeCell ref="P30:P32"/>
    <mergeCell ref="P33:P35"/>
    <mergeCell ref="P36:P38"/>
    <mergeCell ref="P39:P41"/>
    <mergeCell ref="P42:P44"/>
    <mergeCell ref="P15:P17"/>
  </mergeCells>
  <phoneticPr fontId="17" type="noConversion"/>
  <dataValidations count="2">
    <dataValidation type="list" allowBlank="1" showInputMessage="1" showErrorMessage="1" sqref="AE9:AE68" xr:uid="{00000000-0002-0000-0100-000000000000}">
      <formula1>$AK$9:$AK$10</formula1>
    </dataValidation>
    <dataValidation type="list" allowBlank="1" showInputMessage="1" showErrorMessage="1" sqref="G9:G68" xr:uid="{00000000-0002-0000-0100-000001000000}">
      <formula1>$AK$12:$AK$13</formula1>
    </dataValidation>
  </dataValidations>
  <pageMargins left="0.7" right="0.7" top="0.75" bottom="0.75" header="0.3" footer="0.3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zoomScale="90" zoomScaleNormal="90" workbookViewId="0">
      <selection activeCell="P15" sqref="P15:P17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33203125" hidden="1" customWidth="1"/>
    <col min="18" max="18" width="10.88671875" hidden="1" customWidth="1"/>
    <col min="19" max="19" width="13.6640625" customWidth="1"/>
    <col min="20" max="20" width="9.33203125" hidden="1" customWidth="1"/>
    <col min="21" max="21" width="17.33203125" customWidth="1"/>
    <col min="22" max="22" width="12.6640625" customWidth="1"/>
    <col min="23" max="23" width="10.109375" customWidth="1"/>
    <col min="24" max="24" width="11.6640625" customWidth="1"/>
    <col min="26" max="26" width="9" customWidth="1"/>
    <col min="27" max="27" width="8.5546875" customWidth="1"/>
    <col min="28" max="28" width="8.33203125" customWidth="1"/>
    <col min="29" max="29" width="11.109375" customWidth="1"/>
    <col min="30" max="30" width="10.88671875" customWidth="1"/>
    <col min="32" max="32" width="8.6640625" customWidth="1"/>
    <col min="33" max="33" width="0.109375" customWidth="1"/>
    <col min="34" max="36" width="8.88671875" hidden="1" customWidth="1"/>
    <col min="37" max="37" width="8.6640625" hidden="1" customWidth="1"/>
  </cols>
  <sheetData>
    <row r="1" spans="1:37" ht="28.8" x14ac:dyDescent="0.55000000000000004">
      <c r="A1" s="98">
        <f>+Пионири!A1</f>
        <v>1</v>
      </c>
      <c r="B1" s="98"/>
      <c r="C1" s="98"/>
      <c r="D1" s="98"/>
      <c r="E1" s="98"/>
      <c r="F1" s="98"/>
      <c r="G1" s="98"/>
      <c r="H1" s="98"/>
      <c r="I1" s="99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  <c r="AA1" s="100"/>
      <c r="AB1" s="100"/>
      <c r="AC1" s="100"/>
      <c r="AD1" s="100"/>
      <c r="AE1" s="100"/>
      <c r="AF1" s="100"/>
    </row>
    <row r="2" spans="1:37" ht="21" customHeight="1" x14ac:dyDescent="0.3">
      <c r="A2" s="93"/>
      <c r="B2" s="93"/>
      <c r="C2" s="93"/>
      <c r="D2" s="93"/>
      <c r="E2" s="93"/>
      <c r="F2" s="101" t="str">
        <f>+Пионири!F2</f>
        <v>КУП ГРАДА БОРА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93"/>
      <c r="AA2" s="93"/>
      <c r="AB2" s="93"/>
      <c r="AC2" s="93"/>
      <c r="AD2" s="93"/>
      <c r="AE2" s="93"/>
      <c r="AF2" s="93"/>
    </row>
    <row r="3" spans="1:37" ht="25.2" customHeight="1" x14ac:dyDescent="0.3">
      <c r="A3" s="36" t="s">
        <v>1</v>
      </c>
      <c r="B3" s="103" t="str">
        <f>+Пионири!B3</f>
        <v>Борски Стол</v>
      </c>
      <c r="C3" s="103"/>
      <c r="D3" s="103"/>
      <c r="E3" s="103"/>
      <c r="F3" s="103"/>
      <c r="G3" s="103"/>
      <c r="H3" s="103"/>
      <c r="I3" s="103"/>
      <c r="J3" s="102" t="s">
        <v>2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 t="str">
        <f>+Пионири!V3</f>
        <v>19.04.2026.</v>
      </c>
      <c r="W3" s="103"/>
      <c r="X3" s="103"/>
      <c r="Y3" s="104" t="s">
        <v>3</v>
      </c>
      <c r="Z3" s="104"/>
      <c r="AA3" s="104"/>
      <c r="AB3" s="104"/>
      <c r="AC3" s="104"/>
      <c r="AD3" s="104"/>
      <c r="AE3" s="104"/>
      <c r="AF3" s="104"/>
    </row>
    <row r="4" spans="1:37" ht="1.2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7" ht="51.6" customHeight="1" thickBot="1" x14ac:dyDescent="0.35">
      <c r="A5" s="111" t="s">
        <v>33</v>
      </c>
      <c r="B5" s="111"/>
      <c r="C5" s="111"/>
      <c r="D5" s="111"/>
      <c r="E5" s="111"/>
      <c r="F5" s="111"/>
      <c r="G5" s="111"/>
      <c r="H5" s="40"/>
      <c r="I5" s="1" t="s">
        <v>4</v>
      </c>
      <c r="J5" s="13">
        <v>3</v>
      </c>
      <c r="K5" s="33" t="s">
        <v>6</v>
      </c>
      <c r="L5" s="13">
        <v>30</v>
      </c>
      <c r="M5" s="34" t="s">
        <v>5</v>
      </c>
      <c r="N5" s="1"/>
      <c r="O5" s="12"/>
      <c r="P5" s="12"/>
      <c r="Q5" s="12"/>
      <c r="R5" s="12"/>
      <c r="S5" s="1" t="s">
        <v>7</v>
      </c>
      <c r="T5" s="1"/>
      <c r="U5" s="3">
        <f>(J5*3600)+(L5*60)</f>
        <v>12600</v>
      </c>
      <c r="V5" s="1"/>
      <c r="W5" s="1"/>
      <c r="X5" s="1" t="s">
        <v>8</v>
      </c>
      <c r="Y5" s="32">
        <v>11</v>
      </c>
      <c r="Z5" s="1" t="s">
        <v>9</v>
      </c>
      <c r="AA5" s="13">
        <v>16</v>
      </c>
      <c r="AB5" s="1" t="s">
        <v>10</v>
      </c>
      <c r="AC5" s="13"/>
      <c r="AD5" s="1" t="s">
        <v>11</v>
      </c>
      <c r="AE5" s="35"/>
      <c r="AF5" s="106" t="s">
        <v>80</v>
      </c>
    </row>
    <row r="6" spans="1:37" s="37" customFormat="1" ht="3" customHeight="1" thickBot="1" x14ac:dyDescent="0.35">
      <c r="C6" s="38"/>
      <c r="AF6" s="107"/>
    </row>
    <row r="7" spans="1:37" s="2" customFormat="1" ht="28.95" customHeight="1" thickBot="1" x14ac:dyDescent="0.35">
      <c r="A7" s="94" t="s">
        <v>12</v>
      </c>
      <c r="B7" s="94" t="s">
        <v>72</v>
      </c>
      <c r="C7" s="112" t="s">
        <v>89</v>
      </c>
      <c r="D7" s="94" t="s">
        <v>73</v>
      </c>
      <c r="E7" s="94" t="s">
        <v>13</v>
      </c>
      <c r="F7" s="94" t="s">
        <v>14</v>
      </c>
      <c r="G7" s="95" t="s">
        <v>90</v>
      </c>
      <c r="H7" s="95" t="s">
        <v>93</v>
      </c>
      <c r="I7" s="94" t="s">
        <v>15</v>
      </c>
      <c r="J7" s="94" t="s">
        <v>16</v>
      </c>
      <c r="K7" s="94"/>
      <c r="L7" s="94"/>
      <c r="M7" s="94" t="s">
        <v>17</v>
      </c>
      <c r="N7" s="94"/>
      <c r="O7" s="94"/>
      <c r="P7" s="95" t="s">
        <v>96</v>
      </c>
      <c r="Q7" s="110" t="s">
        <v>28</v>
      </c>
      <c r="R7" s="110" t="s">
        <v>29</v>
      </c>
      <c r="S7" s="94" t="s">
        <v>74</v>
      </c>
      <c r="T7" s="110" t="s">
        <v>31</v>
      </c>
      <c r="U7" s="94" t="s">
        <v>21</v>
      </c>
      <c r="V7" s="94" t="s">
        <v>97</v>
      </c>
      <c r="W7" s="95" t="s">
        <v>94</v>
      </c>
      <c r="X7" s="95" t="s">
        <v>79</v>
      </c>
      <c r="Y7" s="94" t="s">
        <v>23</v>
      </c>
      <c r="Z7" s="94"/>
      <c r="AA7" s="94" t="s">
        <v>24</v>
      </c>
      <c r="AB7" s="94"/>
      <c r="AC7" s="94" t="s">
        <v>25</v>
      </c>
      <c r="AD7" s="94" t="s">
        <v>26</v>
      </c>
      <c r="AE7" s="108" t="s">
        <v>27</v>
      </c>
      <c r="AF7" s="107"/>
      <c r="AG7" s="138" t="s">
        <v>75</v>
      </c>
      <c r="AH7" s="88" t="s">
        <v>76</v>
      </c>
      <c r="AI7" s="88" t="s">
        <v>77</v>
      </c>
      <c r="AJ7" s="88" t="s">
        <v>78</v>
      </c>
    </row>
    <row r="8" spans="1:37" ht="15" thickBot="1" x14ac:dyDescent="0.35">
      <c r="A8" s="95"/>
      <c r="B8" s="95"/>
      <c r="C8" s="113"/>
      <c r="D8" s="95"/>
      <c r="E8" s="96"/>
      <c r="F8" s="95"/>
      <c r="G8" s="97"/>
      <c r="H8" s="97"/>
      <c r="I8" s="95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97"/>
      <c r="Q8" s="77"/>
      <c r="R8" s="77"/>
      <c r="S8" s="95"/>
      <c r="T8" s="78"/>
      <c r="U8" s="95"/>
      <c r="V8" s="95"/>
      <c r="W8" s="97"/>
      <c r="X8" s="97"/>
      <c r="Y8" s="95"/>
      <c r="Z8" s="95"/>
      <c r="AA8" s="95"/>
      <c r="AB8" s="95"/>
      <c r="AC8" s="95"/>
      <c r="AD8" s="95"/>
      <c r="AE8" s="109"/>
      <c r="AF8" s="107"/>
      <c r="AG8" s="139"/>
      <c r="AH8" s="89"/>
      <c r="AI8" s="89"/>
      <c r="AJ8" s="89"/>
    </row>
    <row r="9" spans="1:37" ht="14.4" customHeight="1" thickBot="1" x14ac:dyDescent="0.35">
      <c r="A9" s="120">
        <f>IF(OR(B9="",B9="DNF",B9="DNS"),B9,IF(OR(C9="VK",C9="DISQ"),C9,IF(AF9&gt;1,AF9,RANK(C9,$C$9:$C$66,0))))</f>
        <v>1</v>
      </c>
      <c r="B9" s="123">
        <f>IF(AND(F9="",F10="",F11=""),"",IF(J9="","DNS",IF(M9="","DNF",IF(OR(S11&gt;$U$5,AE9="DISQ"),"DISQ",U11+V9+W9+X9))))</f>
        <v>465</v>
      </c>
      <c r="C9" s="126">
        <f>IF(OR(AND(B9="DISQ",AE9="VK"),AE9="VK",F11=""),"VK",B9)</f>
        <v>465</v>
      </c>
      <c r="D9" s="129" t="s">
        <v>47</v>
      </c>
      <c r="E9" s="142" t="s">
        <v>110</v>
      </c>
      <c r="F9" s="58" t="s">
        <v>112</v>
      </c>
      <c r="G9" s="46" t="s">
        <v>92</v>
      </c>
      <c r="H9" s="57">
        <f>IF(G9="Ж",5,0)</f>
        <v>5</v>
      </c>
      <c r="I9" s="59">
        <v>2140605</v>
      </c>
      <c r="J9" s="135">
        <v>11</v>
      </c>
      <c r="K9" s="135">
        <v>20</v>
      </c>
      <c r="L9" s="135"/>
      <c r="M9" s="114">
        <v>14</v>
      </c>
      <c r="N9" s="114">
        <v>49</v>
      </c>
      <c r="O9" s="114">
        <v>57</v>
      </c>
      <c r="P9" s="117"/>
      <c r="Q9" s="72">
        <f>+(J9*3600)+(K9*60)+L9+P9</f>
        <v>40800</v>
      </c>
      <c r="R9" s="72">
        <f>+(M9*3600)+(N9*60)+O9</f>
        <v>53397</v>
      </c>
      <c r="S9" s="74" t="str">
        <f>IF(S11="","",IF(S11&lt;=$U$5,"УСПЕШНО","Прекорачење времена"))</f>
        <v>УСПЕШНО</v>
      </c>
      <c r="T9" s="76" t="str">
        <f>IF(OR(F11="",AE9="DISQ",AE9="VK"),"",IF(AND(S9="УСПЕШНО",U9="УСПЕШНО"),S11,""))</f>
        <v/>
      </c>
      <c r="U9" s="5" t="str">
        <f>IF(U11="","",IF(AND(U10=$Y$5),"УСПЕШНО",IF(AND(U10&lt;$Y$5),"Недостају све КТ")))</f>
        <v>Недостају све КТ</v>
      </c>
      <c r="V9" s="90">
        <f>IF(F9="","",IF(T9="",0,MIN($T$9:$T$66)/T9*100))</f>
        <v>0</v>
      </c>
      <c r="W9" s="79">
        <f>IF(F9="","",(SUM(H9:H11)))</f>
        <v>15</v>
      </c>
      <c r="X9" s="79">
        <f>IF(F9="","",AG9+AH9+AI9+AJ9)</f>
        <v>50</v>
      </c>
      <c r="Y9" s="26">
        <v>11</v>
      </c>
      <c r="Z9" s="27">
        <v>1</v>
      </c>
      <c r="AA9" s="28"/>
      <c r="AB9" s="27"/>
      <c r="AC9" s="28"/>
      <c r="AD9" s="27"/>
      <c r="AE9" s="82"/>
      <c r="AF9" s="85"/>
      <c r="AG9" s="86">
        <f>IF(Y10="",0,Y10)</f>
        <v>50</v>
      </c>
      <c r="AH9" s="60">
        <f>IF(AA10="",0,AA10)</f>
        <v>0</v>
      </c>
      <c r="AI9" s="60">
        <f>IF(AC10="",0,AC10)</f>
        <v>0</v>
      </c>
      <c r="AJ9" s="60">
        <f>IF(AD10="",0,AD10)</f>
        <v>0</v>
      </c>
      <c r="AK9" t="s">
        <v>87</v>
      </c>
    </row>
    <row r="10" spans="1:37" ht="16.2" customHeight="1" thickBot="1" x14ac:dyDescent="0.35">
      <c r="A10" s="121"/>
      <c r="B10" s="124"/>
      <c r="C10" s="127"/>
      <c r="D10" s="130"/>
      <c r="E10" s="130"/>
      <c r="F10" s="58" t="s">
        <v>111</v>
      </c>
      <c r="G10" s="47" t="s">
        <v>92</v>
      </c>
      <c r="H10" s="57">
        <f t="shared" ref="H10:H68" si="0">IF(G10="Ж",5,0)</f>
        <v>5</v>
      </c>
      <c r="I10" s="18"/>
      <c r="J10" s="136"/>
      <c r="K10" s="136"/>
      <c r="L10" s="136"/>
      <c r="M10" s="115"/>
      <c r="N10" s="115"/>
      <c r="O10" s="115"/>
      <c r="P10" s="118"/>
      <c r="Q10" s="73"/>
      <c r="R10" s="73"/>
      <c r="S10" s="75"/>
      <c r="T10" s="77"/>
      <c r="U10" s="25">
        <v>8</v>
      </c>
      <c r="V10" s="91"/>
      <c r="W10" s="80"/>
      <c r="X10" s="80"/>
      <c r="Y10" s="62">
        <f>IF(AND(Y9="",Z9=""),"",IF($AA$5&gt;=(Y9+Z9),(Y9*5)-(Z9*5),"Погрешан унос података"))</f>
        <v>50</v>
      </c>
      <c r="Z10" s="63"/>
      <c r="AA10" s="66" t="str">
        <f>IF(AND(AA9="",AB9=""),"",IF($AC$5=(AA9+AB9),(AA9*20)-(AB9*5),"Погрешан унос података"))</f>
        <v/>
      </c>
      <c r="AB10" s="67"/>
      <c r="AC10" s="140" t="str">
        <f>IF(AC9="","",IF($AE$5&gt;=AC9,AC9*10,"Погрешан унос"))</f>
        <v/>
      </c>
      <c r="AD10" s="70" t="str">
        <f>IF(AD9="","",AD9*-5)</f>
        <v/>
      </c>
      <c r="AE10" s="83"/>
      <c r="AF10" s="85"/>
      <c r="AG10" s="86"/>
      <c r="AH10" s="60"/>
      <c r="AI10" s="60"/>
      <c r="AJ10" s="60"/>
      <c r="AK10" t="s">
        <v>88</v>
      </c>
    </row>
    <row r="11" spans="1:37" s="9" customFormat="1" ht="16.2" customHeight="1" thickBot="1" x14ac:dyDescent="0.35">
      <c r="A11" s="122"/>
      <c r="B11" s="125"/>
      <c r="C11" s="128"/>
      <c r="D11" s="131"/>
      <c r="E11" s="143"/>
      <c r="F11" s="58" t="s">
        <v>113</v>
      </c>
      <c r="G11" s="48" t="s">
        <v>92</v>
      </c>
      <c r="H11" s="57">
        <f t="shared" si="0"/>
        <v>5</v>
      </c>
      <c r="I11" s="20"/>
      <c r="J11" s="137"/>
      <c r="K11" s="137"/>
      <c r="L11" s="137"/>
      <c r="M11" s="116"/>
      <c r="N11" s="116"/>
      <c r="O11" s="116"/>
      <c r="P11" s="119"/>
      <c r="Q11" s="71"/>
      <c r="R11" s="71"/>
      <c r="S11" s="6">
        <f>IF(OR(Q9=0,R9=0),"",R9-Q9)</f>
        <v>12597</v>
      </c>
      <c r="T11" s="78"/>
      <c r="U11" s="7">
        <f>IF(U10="","",U10*50)</f>
        <v>400</v>
      </c>
      <c r="V11" s="92"/>
      <c r="W11" s="81"/>
      <c r="X11" s="81"/>
      <c r="Y11" s="64"/>
      <c r="Z11" s="65"/>
      <c r="AA11" s="68"/>
      <c r="AB11" s="69"/>
      <c r="AC11" s="141"/>
      <c r="AD11" s="71"/>
      <c r="AE11" s="84"/>
      <c r="AF11" s="85"/>
      <c r="AG11" s="87"/>
      <c r="AH11" s="61"/>
      <c r="AI11" s="61"/>
      <c r="AJ11" s="61"/>
    </row>
    <row r="12" spans="1:37" s="11" customFormat="1" ht="14.4" customHeight="1" thickBot="1" x14ac:dyDescent="0.35">
      <c r="A12" s="120" t="str">
        <f>IF(OR(B12="",B12="DNF",B12="DNS"),B12,IF(OR(C12="VK",C12="DISQ"),C12,IF(AF12&gt;1,AF12,RANK(C12,$C$9:$C$66,0))))</f>
        <v>DISQ</v>
      </c>
      <c r="B12" s="123" t="str">
        <f>IF(AND(F12="",F13="",F14=""),"",IF(J12="","DNS",IF(M12="","DNF",IF(OR(S14&gt;$U$5,AE12="DISQ"),"DISQ",U14+V12+W12+X12))))</f>
        <v>DISQ</v>
      </c>
      <c r="C12" s="126" t="str">
        <f>IF(OR(AND(B12="DISQ",AE12="VK"),AE12="VK",F14=""),"VK",B12)</f>
        <v>DISQ</v>
      </c>
      <c r="D12" s="129" t="s">
        <v>81</v>
      </c>
      <c r="E12" s="129" t="s">
        <v>119</v>
      </c>
      <c r="F12" s="58" t="s">
        <v>101</v>
      </c>
      <c r="G12" s="46" t="s">
        <v>91</v>
      </c>
      <c r="H12" s="57">
        <f>IF(G12="Ж",5,0)</f>
        <v>0</v>
      </c>
      <c r="I12" s="59">
        <v>2122666</v>
      </c>
      <c r="J12" s="135">
        <v>11</v>
      </c>
      <c r="K12" s="135">
        <v>10</v>
      </c>
      <c r="L12" s="135"/>
      <c r="M12" s="114">
        <v>14</v>
      </c>
      <c r="N12" s="114">
        <v>55</v>
      </c>
      <c r="O12" s="114">
        <v>53</v>
      </c>
      <c r="P12" s="117"/>
      <c r="Q12" s="72">
        <f t="shared" ref="Q12" si="1">+(J12*3600)+(K12*60)+L12+P12</f>
        <v>40200</v>
      </c>
      <c r="R12" s="72">
        <f>+(M12*3600)+(N12*60)+O12</f>
        <v>53753</v>
      </c>
      <c r="S12" s="74" t="str">
        <f>IF(S14="","",IF(S14&lt;=$U$5,"УСПЕШНО","Прекорачење времена"))</f>
        <v>Прекорачење времена</v>
      </c>
      <c r="T12" s="76" t="str">
        <f>IF(OR(F14="",AE12="DISQ",AE12="VK"),"",IF(AND(S12="УСПЕШНО",U12="УСПЕШНО"),S14,""))</f>
        <v/>
      </c>
      <c r="U12" s="5" t="str">
        <f>IF(U14="","",IF(AND(U13=$Y$5),"УСПЕШНО",IF(AND(U13&lt;$Y$5),"Недостају све КТ")))</f>
        <v>Недостају све КТ</v>
      </c>
      <c r="V12" s="90">
        <f>IF(F12="","",IF(T12="",0,MIN($T$9:$T$66)/T12*100))</f>
        <v>0</v>
      </c>
      <c r="W12" s="79">
        <f t="shared" ref="W12" si="2">IF(F12="","",(SUM(H12:H14)))</f>
        <v>5</v>
      </c>
      <c r="X12" s="79">
        <f>IF(F12="","",AG12+AH12+AI12+AJ12)</f>
        <v>20</v>
      </c>
      <c r="Y12" s="26">
        <v>10</v>
      </c>
      <c r="Z12" s="27">
        <v>6</v>
      </c>
      <c r="AA12" s="28"/>
      <c r="AB12" s="27"/>
      <c r="AC12" s="28"/>
      <c r="AD12" s="27"/>
      <c r="AE12" s="82"/>
      <c r="AF12" s="85"/>
      <c r="AG12" s="86">
        <f t="shared" ref="AG12" si="3">IF(Y13="",0,Y13)</f>
        <v>20</v>
      </c>
      <c r="AH12" s="60">
        <f t="shared" ref="AH12" si="4">IF(AA13="",0,AA13)</f>
        <v>0</v>
      </c>
      <c r="AI12" s="60">
        <f t="shared" ref="AI12:AJ12" si="5">IF(AC13="",0,AC13)</f>
        <v>0</v>
      </c>
      <c r="AJ12" s="60">
        <f t="shared" si="5"/>
        <v>0</v>
      </c>
      <c r="AK12" s="41" t="s">
        <v>91</v>
      </c>
    </row>
    <row r="13" spans="1:37" ht="14.4" customHeight="1" thickBot="1" x14ac:dyDescent="0.35">
      <c r="A13" s="121"/>
      <c r="B13" s="124"/>
      <c r="C13" s="127"/>
      <c r="D13" s="130"/>
      <c r="E13" s="130"/>
      <c r="F13" s="58" t="s">
        <v>151</v>
      </c>
      <c r="G13" s="47" t="s">
        <v>92</v>
      </c>
      <c r="H13" s="57">
        <f t="shared" si="0"/>
        <v>5</v>
      </c>
      <c r="I13" s="18"/>
      <c r="J13" s="136"/>
      <c r="K13" s="136"/>
      <c r="L13" s="136"/>
      <c r="M13" s="115"/>
      <c r="N13" s="115"/>
      <c r="O13" s="115"/>
      <c r="P13" s="118"/>
      <c r="Q13" s="73"/>
      <c r="R13" s="73"/>
      <c r="S13" s="75"/>
      <c r="T13" s="77"/>
      <c r="U13" s="25">
        <v>8</v>
      </c>
      <c r="V13" s="91"/>
      <c r="W13" s="80"/>
      <c r="X13" s="80"/>
      <c r="Y13" s="62">
        <f>IF(AND(Y12="",Z12=""),"",IF($AA$5&gt;=(Y12+Z12),(Y12*5)-(Z12*5),"Погрешан унос података"))</f>
        <v>20</v>
      </c>
      <c r="Z13" s="63"/>
      <c r="AA13" s="66" t="str">
        <f>IF(AND(AA12="",AB12=""),"",IF($AC$5=(AA12+AB12),(AA12*20)-(AB12*5),"Погрешан унос података"))</f>
        <v/>
      </c>
      <c r="AB13" s="67"/>
      <c r="AC13" s="140" t="str">
        <f>IF(AC12="","",IF($AE$5&gt;=AC12,AC12*10,"Погрешан унос"))</f>
        <v/>
      </c>
      <c r="AD13" s="70" t="str">
        <f>IF(AD12="","",AD12*-5)</f>
        <v/>
      </c>
      <c r="AE13" s="83"/>
      <c r="AF13" s="85"/>
      <c r="AG13" s="86"/>
      <c r="AH13" s="60"/>
      <c r="AI13" s="60"/>
      <c r="AJ13" s="60"/>
      <c r="AK13" s="42" t="s">
        <v>92</v>
      </c>
    </row>
    <row r="14" spans="1:37" s="9" customFormat="1" ht="15" customHeight="1" thickBot="1" x14ac:dyDescent="0.35">
      <c r="A14" s="122"/>
      <c r="B14" s="125"/>
      <c r="C14" s="128"/>
      <c r="D14" s="131"/>
      <c r="E14" s="143"/>
      <c r="F14" s="58" t="s">
        <v>102</v>
      </c>
      <c r="G14" s="48" t="s">
        <v>91</v>
      </c>
      <c r="H14" s="57">
        <f t="shared" si="0"/>
        <v>0</v>
      </c>
      <c r="I14" s="20"/>
      <c r="J14" s="137"/>
      <c r="K14" s="137"/>
      <c r="L14" s="137"/>
      <c r="M14" s="116"/>
      <c r="N14" s="116"/>
      <c r="O14" s="116"/>
      <c r="P14" s="119"/>
      <c r="Q14" s="71"/>
      <c r="R14" s="71"/>
      <c r="S14" s="6">
        <f>IF(OR(Q12=0,R12=0),"",R12-Q12)</f>
        <v>13553</v>
      </c>
      <c r="T14" s="78"/>
      <c r="U14" s="7">
        <f>IF(U13="","",U13*50)</f>
        <v>400</v>
      </c>
      <c r="V14" s="92"/>
      <c r="W14" s="81"/>
      <c r="X14" s="81"/>
      <c r="Y14" s="64"/>
      <c r="Z14" s="65"/>
      <c r="AA14" s="68"/>
      <c r="AB14" s="69"/>
      <c r="AC14" s="141"/>
      <c r="AD14" s="71"/>
      <c r="AE14" s="84"/>
      <c r="AF14" s="85"/>
      <c r="AG14" s="87"/>
      <c r="AH14" s="61"/>
      <c r="AI14" s="61"/>
      <c r="AJ14" s="61"/>
    </row>
    <row r="15" spans="1:37" ht="14.4" customHeight="1" thickBot="1" x14ac:dyDescent="0.35">
      <c r="A15" s="120" t="str">
        <f>IF(OR(B15="",B15="DNF",B15="DNS"),B15,IF(OR(C15="VK",C15="DISQ"),C15,IF(AF15&gt;1,AF15,RANK(C15,$C$9:$C$66,0))))</f>
        <v>DISQ</v>
      </c>
      <c r="B15" s="123" t="str">
        <f>IF(AND(F15="",F16="",F17=""),"",IF(J15="","DNS",IF(M15="","DNF",IF(OR(S17&gt;$U$5,AE15="DISQ"),"DISQ",U17+V15+W15+X15))))</f>
        <v>DISQ</v>
      </c>
      <c r="C15" s="126" t="str">
        <f>IF(OR(AND(B15="DISQ",AE15="VK"),AE15="VK",F17=""),"VK",B15)</f>
        <v>DISQ</v>
      </c>
      <c r="D15" s="129" t="s">
        <v>45</v>
      </c>
      <c r="E15" s="142" t="s">
        <v>99</v>
      </c>
      <c r="F15" s="58" t="s">
        <v>152</v>
      </c>
      <c r="G15" s="46" t="s">
        <v>91</v>
      </c>
      <c r="H15" s="57">
        <f t="shared" si="0"/>
        <v>0</v>
      </c>
      <c r="I15" s="22">
        <v>206372</v>
      </c>
      <c r="J15" s="136">
        <v>11</v>
      </c>
      <c r="K15" s="136">
        <v>31</v>
      </c>
      <c r="L15" s="136">
        <v>24</v>
      </c>
      <c r="M15" s="115">
        <v>15</v>
      </c>
      <c r="N15" s="115">
        <v>15</v>
      </c>
      <c r="O15" s="115">
        <v>57</v>
      </c>
      <c r="P15" s="117"/>
      <c r="Q15" s="72">
        <f t="shared" ref="Q15" si="6">+(J15*3600)+(K15*60)+L15+P15</f>
        <v>41484</v>
      </c>
      <c r="R15" s="70">
        <f>+(M15*3600)+(N15*60)+O15</f>
        <v>54957</v>
      </c>
      <c r="S15" s="74" t="str">
        <f>IF(S17="","",IF(S17&lt;=$U$5,"УСПЕШНО","Прекорачење времена"))</f>
        <v>Прекорачење времена</v>
      </c>
      <c r="T15" s="76" t="str">
        <f>IF(OR(F17="",AE15="DISQ",AE15="VK"),"",IF(AND(S15="УСПЕШНО",U15="УСПЕШНО"),S17,""))</f>
        <v/>
      </c>
      <c r="U15" s="5" t="str">
        <f>IF(U17="","",IF(AND(U16=$Y$5),"УСПЕШНО",IF(AND(U16&lt;$Y$5),"Недостају све КТ")))</f>
        <v>Недостају све КТ</v>
      </c>
      <c r="V15" s="90">
        <f>IF(F15="","",IF(T15="",0,MIN($T$9:$T$66)/T15*100))</f>
        <v>0</v>
      </c>
      <c r="W15" s="79">
        <f t="shared" ref="W15" si="7">IF(F15="","",(SUM(H15:H17)))</f>
        <v>5</v>
      </c>
      <c r="X15" s="79">
        <f>IF(F15="","",AG15+AH15+AI15+AJ15)</f>
        <v>20</v>
      </c>
      <c r="Y15" s="29">
        <v>10</v>
      </c>
      <c r="Z15" s="30">
        <v>6</v>
      </c>
      <c r="AA15" s="31"/>
      <c r="AB15" s="30"/>
      <c r="AC15" s="31"/>
      <c r="AD15" s="30"/>
      <c r="AE15" s="82"/>
      <c r="AF15" s="85"/>
      <c r="AG15" s="86">
        <f t="shared" ref="AG15" si="8">IF(Y16="",0,Y16)</f>
        <v>20</v>
      </c>
      <c r="AH15" s="60">
        <f t="shared" ref="AH15" si="9">IF(AA16="",0,AA16)</f>
        <v>0</v>
      </c>
      <c r="AI15" s="60">
        <f t="shared" ref="AI15:AJ15" si="10">IF(AC16="",0,AC16)</f>
        <v>0</v>
      </c>
      <c r="AJ15" s="60">
        <f t="shared" si="10"/>
        <v>0</v>
      </c>
    </row>
    <row r="16" spans="1:37" ht="14.4" customHeight="1" thickBot="1" x14ac:dyDescent="0.35">
      <c r="A16" s="121"/>
      <c r="B16" s="124"/>
      <c r="C16" s="127"/>
      <c r="D16" s="130"/>
      <c r="E16" s="130"/>
      <c r="F16" s="58" t="s">
        <v>153</v>
      </c>
      <c r="G16" s="47" t="s">
        <v>92</v>
      </c>
      <c r="H16" s="57">
        <f t="shared" si="0"/>
        <v>5</v>
      </c>
      <c r="I16" s="24"/>
      <c r="J16" s="136"/>
      <c r="K16" s="136"/>
      <c r="L16" s="136"/>
      <c r="M16" s="115"/>
      <c r="N16" s="115"/>
      <c r="O16" s="115"/>
      <c r="P16" s="118"/>
      <c r="Q16" s="73"/>
      <c r="R16" s="73"/>
      <c r="S16" s="75"/>
      <c r="T16" s="77"/>
      <c r="U16" s="14">
        <v>4</v>
      </c>
      <c r="V16" s="91"/>
      <c r="W16" s="80"/>
      <c r="X16" s="80"/>
      <c r="Y16" s="62">
        <f>IF(AND(Y15="",Z15=""),"",IF($AA$5&gt;=(Y15+Z15),(Y15*5)-(Z15*5),"Погрешан унос података"))</f>
        <v>20</v>
      </c>
      <c r="Z16" s="63"/>
      <c r="AA16" s="66" t="str">
        <f>IF(AND(AA15="",AB15=""),"",IF($AC$5=(AA15+AB15),(AA15*20)-(AB15*5),"Погрешан унос података"))</f>
        <v/>
      </c>
      <c r="AB16" s="67"/>
      <c r="AC16" s="140" t="str">
        <f>IF(AC15="","",IF($AE$5&gt;=AC15,AC15*10,"Погрешан унос"))</f>
        <v/>
      </c>
      <c r="AD16" s="70" t="str">
        <f>IF(AD15="","",AD15*-5)</f>
        <v/>
      </c>
      <c r="AE16" s="83"/>
      <c r="AF16" s="85"/>
      <c r="AG16" s="86"/>
      <c r="AH16" s="60"/>
      <c r="AI16" s="60"/>
      <c r="AJ16" s="60"/>
    </row>
    <row r="17" spans="1:36" s="10" customFormat="1" ht="15" customHeight="1" thickBot="1" x14ac:dyDescent="0.35">
      <c r="A17" s="122"/>
      <c r="B17" s="125"/>
      <c r="C17" s="128"/>
      <c r="D17" s="131"/>
      <c r="E17" s="143"/>
      <c r="F17" s="58" t="s">
        <v>154</v>
      </c>
      <c r="G17" s="48" t="s">
        <v>91</v>
      </c>
      <c r="H17" s="57">
        <f t="shared" si="0"/>
        <v>0</v>
      </c>
      <c r="I17" s="20"/>
      <c r="J17" s="137"/>
      <c r="K17" s="137"/>
      <c r="L17" s="137"/>
      <c r="M17" s="116"/>
      <c r="N17" s="116"/>
      <c r="O17" s="116"/>
      <c r="P17" s="119"/>
      <c r="Q17" s="71"/>
      <c r="R17" s="71"/>
      <c r="S17" s="6">
        <f>IF(OR(Q15=0,R15=0),"",R15-Q15)</f>
        <v>13473</v>
      </c>
      <c r="T17" s="78"/>
      <c r="U17" s="7">
        <f>IF(U16="","",U16*50)</f>
        <v>200</v>
      </c>
      <c r="V17" s="92"/>
      <c r="W17" s="81"/>
      <c r="X17" s="81"/>
      <c r="Y17" s="64"/>
      <c r="Z17" s="65"/>
      <c r="AA17" s="68"/>
      <c r="AB17" s="69"/>
      <c r="AC17" s="141"/>
      <c r="AD17" s="71"/>
      <c r="AE17" s="84"/>
      <c r="AF17" s="85"/>
      <c r="AG17" s="87"/>
      <c r="AH17" s="61"/>
      <c r="AI17" s="61"/>
      <c r="AJ17" s="61"/>
    </row>
    <row r="18" spans="1:36" ht="14.4" customHeight="1" thickBot="1" x14ac:dyDescent="0.35">
      <c r="A18" s="120" t="str">
        <f>IF(OR(B18="",B18="DNF",B18="DNS"),B18,IF(OR(C18="VK",C18="DISQ"),C18,IF(AF18&gt;1,AF18,RANK(C18,$C$9:$C$66,0))))</f>
        <v/>
      </c>
      <c r="B18" s="123" t="str">
        <f>IF(AND(F18="",F19="",F20=""),"",IF(J18="","DNS",IF(M18="","DNF",IF(OR(S20&gt;$U$5,AE18="DISQ"),"DISQ",U20+V18+W18+X18))))</f>
        <v/>
      </c>
      <c r="C18" s="126" t="str">
        <f>IF(OR(AND(B18="DISQ",AE18="VK"),AE18="VK",F20=""),"VK",B18)</f>
        <v>VK</v>
      </c>
      <c r="D18" s="129"/>
      <c r="E18" s="142"/>
      <c r="F18" s="21"/>
      <c r="G18" s="46"/>
      <c r="H18" s="57">
        <f t="shared" si="0"/>
        <v>0</v>
      </c>
      <c r="I18" s="22"/>
      <c r="J18" s="136"/>
      <c r="K18" s="136"/>
      <c r="L18" s="136"/>
      <c r="M18" s="115"/>
      <c r="N18" s="115"/>
      <c r="O18" s="115"/>
      <c r="P18" s="117"/>
      <c r="Q18" s="72">
        <f t="shared" ref="Q18" si="11">+(J18*3600)+(K18*60)+L18+P18</f>
        <v>0</v>
      </c>
      <c r="R18" s="70">
        <f>+(M18*3600)+(N18*60)+O18</f>
        <v>0</v>
      </c>
      <c r="S18" s="74" t="str">
        <f>IF(S20="","",IF(S20&lt;=$U$5,"УСПЕШНО","Прекорачење времена"))</f>
        <v/>
      </c>
      <c r="T18" s="76" t="str">
        <f>IF(OR(F20="",AE18="DISQ",AE18="VK"),"",IF(AND(S18="УСПЕШНО",U18="УСПЕШНО"),S20,""))</f>
        <v/>
      </c>
      <c r="U18" s="5" t="str">
        <f>IF(U20="","",IF(AND(U19=$Y$5),"УСПЕШНО",IF(AND(U19&lt;$Y$5),"Недостају све КТ")))</f>
        <v/>
      </c>
      <c r="V18" s="90" t="str">
        <f>IF(F18="","",IF(T18="",0,MIN($T$9:$T$66)/T18*100))</f>
        <v/>
      </c>
      <c r="W18" s="79" t="str">
        <f t="shared" ref="W18" si="12">IF(F18="","",(SUM(H18:H20)))</f>
        <v/>
      </c>
      <c r="X18" s="79" t="str">
        <f>IF(F18="","",AG18+AH18+AI18+AJ18)</f>
        <v/>
      </c>
      <c r="Y18" s="29"/>
      <c r="Z18" s="30"/>
      <c r="AA18" s="31"/>
      <c r="AB18" s="30"/>
      <c r="AC18" s="31"/>
      <c r="AD18" s="30"/>
      <c r="AE18" s="82"/>
      <c r="AF18" s="85"/>
      <c r="AG18" s="86">
        <f t="shared" ref="AG18" si="13">IF(Y19="",0,Y19)</f>
        <v>0</v>
      </c>
      <c r="AH18" s="60">
        <f t="shared" ref="AH18" si="14">IF(AA19="",0,AA19)</f>
        <v>0</v>
      </c>
      <c r="AI18" s="60">
        <f t="shared" ref="AI18:AJ18" si="15">IF(AC19="",0,AC19)</f>
        <v>0</v>
      </c>
      <c r="AJ18" s="60">
        <f t="shared" si="15"/>
        <v>0</v>
      </c>
    </row>
    <row r="19" spans="1:36" ht="14.4" customHeight="1" thickBot="1" x14ac:dyDescent="0.35">
      <c r="A19" s="121"/>
      <c r="B19" s="124"/>
      <c r="C19" s="127"/>
      <c r="D19" s="130"/>
      <c r="E19" s="130"/>
      <c r="F19" s="23"/>
      <c r="G19" s="47"/>
      <c r="H19" s="57">
        <f t="shared" si="0"/>
        <v>0</v>
      </c>
      <c r="I19" s="24"/>
      <c r="J19" s="136"/>
      <c r="K19" s="136"/>
      <c r="L19" s="136"/>
      <c r="M19" s="115"/>
      <c r="N19" s="115"/>
      <c r="O19" s="115"/>
      <c r="P19" s="118"/>
      <c r="Q19" s="73"/>
      <c r="R19" s="73"/>
      <c r="S19" s="75"/>
      <c r="T19" s="77"/>
      <c r="U19" s="14"/>
      <c r="V19" s="91"/>
      <c r="W19" s="80"/>
      <c r="X19" s="80"/>
      <c r="Y19" s="62" t="str">
        <f>IF(AND(Y18="",Z18=""),"",IF($AA$5&gt;=(Y18+Z18),(Y18*5)-(Z18*5),"Погрешан унос података"))</f>
        <v/>
      </c>
      <c r="Z19" s="63"/>
      <c r="AA19" s="66" t="str">
        <f>IF(AND(AA18="",AB18=""),"",IF($AC$5=(AA18+AB18),(AA18*20)-(AB18*5),"Погрешан унос података"))</f>
        <v/>
      </c>
      <c r="AB19" s="67"/>
      <c r="AC19" s="140" t="str">
        <f>IF(AC18="","",IF($AE$5&gt;=AC18,AC18*10,"Погрешан унос"))</f>
        <v/>
      </c>
      <c r="AD19" s="70" t="str">
        <f>IF(AD18="","",AD18*-5)</f>
        <v/>
      </c>
      <c r="AE19" s="83"/>
      <c r="AF19" s="85"/>
      <c r="AG19" s="86"/>
      <c r="AH19" s="60"/>
      <c r="AI19" s="60"/>
      <c r="AJ19" s="60"/>
    </row>
    <row r="20" spans="1:36" s="10" customFormat="1" ht="15" customHeight="1" thickBot="1" x14ac:dyDescent="0.35">
      <c r="A20" s="122"/>
      <c r="B20" s="125"/>
      <c r="C20" s="128"/>
      <c r="D20" s="131"/>
      <c r="E20" s="143"/>
      <c r="F20" s="19"/>
      <c r="G20" s="48"/>
      <c r="H20" s="57">
        <f t="shared" si="0"/>
        <v>0</v>
      </c>
      <c r="I20" s="20"/>
      <c r="J20" s="137"/>
      <c r="K20" s="137"/>
      <c r="L20" s="137"/>
      <c r="M20" s="116"/>
      <c r="N20" s="116"/>
      <c r="O20" s="116"/>
      <c r="P20" s="119"/>
      <c r="Q20" s="71"/>
      <c r="R20" s="71"/>
      <c r="S20" s="6" t="str">
        <f>IF(OR(Q18=0,R18=0),"",R18-Q18)</f>
        <v/>
      </c>
      <c r="T20" s="78"/>
      <c r="U20" s="7" t="str">
        <f>IF(U19="","",U19*50)</f>
        <v/>
      </c>
      <c r="V20" s="92"/>
      <c r="W20" s="81"/>
      <c r="X20" s="81"/>
      <c r="Y20" s="64"/>
      <c r="Z20" s="65"/>
      <c r="AA20" s="68"/>
      <c r="AB20" s="69"/>
      <c r="AC20" s="141"/>
      <c r="AD20" s="71"/>
      <c r="AE20" s="84"/>
      <c r="AF20" s="85"/>
      <c r="AG20" s="87"/>
      <c r="AH20" s="61"/>
      <c r="AI20" s="61"/>
      <c r="AJ20" s="61"/>
    </row>
    <row r="21" spans="1:36" s="11" customFormat="1" ht="14.4" customHeight="1" thickBot="1" x14ac:dyDescent="0.35">
      <c r="A21" s="120" t="str">
        <f>IF(OR(B21="",B21="DNF",B21="DNS"),B21,IF(OR(C21="VK",C21="DISQ"),C21,IF(AF21&gt;1,AF21,RANK(C21,$C$9:$C$66,0))))</f>
        <v/>
      </c>
      <c r="B21" s="123" t="str">
        <f>IF(AND(F21="",F22="",F23=""),"",IF(J21="","DNS",IF(M21="","DNF",IF(OR(S23&gt;$U$5,AE21="DISQ"),"DISQ",U23+V21+W21+X21))))</f>
        <v/>
      </c>
      <c r="C21" s="126" t="str">
        <f>IF(OR(AND(B21="DISQ",AE21="VK"),AE21="VK",F23=""),"VK",B21)</f>
        <v>VK</v>
      </c>
      <c r="D21" s="129"/>
      <c r="E21" s="129"/>
      <c r="F21" s="15"/>
      <c r="G21" s="46"/>
      <c r="H21" s="57">
        <f t="shared" si="0"/>
        <v>0</v>
      </c>
      <c r="I21" s="16"/>
      <c r="J21" s="135"/>
      <c r="K21" s="135"/>
      <c r="L21" s="135"/>
      <c r="M21" s="114"/>
      <c r="N21" s="114"/>
      <c r="O21" s="114"/>
      <c r="P21" s="117"/>
      <c r="Q21" s="72">
        <f t="shared" ref="Q21" si="16">+(J21*3600)+(K21*60)+L21+P21</f>
        <v>0</v>
      </c>
      <c r="R21" s="72">
        <f>+(M21*3600)+(N21*60)+O21</f>
        <v>0</v>
      </c>
      <c r="S21" s="74" t="str">
        <f>IF(S23="","",IF(S23&lt;=$U$5,"УСПЕШНО","Прекорачење времена"))</f>
        <v/>
      </c>
      <c r="T21" s="76" t="str">
        <f>IF(OR(F23="",AE21="DISQ",AE21="VK"),"",IF(AND(S21="УСПЕШНО",U21="УСПЕШНО"),S23,""))</f>
        <v/>
      </c>
      <c r="U21" s="5" t="str">
        <f>IF(U23="","",IF(AND(U22=$Y$5),"УСПЕШНО",IF(AND(U22&lt;$Y$5),"Недостају све КТ")))</f>
        <v/>
      </c>
      <c r="V21" s="90" t="str">
        <f>IF(F21="","",IF(T21="",0,MIN($T$9:$T$66)/T21*100))</f>
        <v/>
      </c>
      <c r="W21" s="79" t="str">
        <f t="shared" ref="W21" si="17">IF(F21="","",(SUM(H21:H23)))</f>
        <v/>
      </c>
      <c r="X21" s="79" t="str">
        <f>IF(F21="","",AG21+AH21+AI21+AJ21)</f>
        <v/>
      </c>
      <c r="Y21" s="26"/>
      <c r="Z21" s="27"/>
      <c r="AA21" s="28"/>
      <c r="AB21" s="27"/>
      <c r="AC21" s="28"/>
      <c r="AD21" s="27"/>
      <c r="AE21" s="82"/>
      <c r="AF21" s="85"/>
      <c r="AG21" s="86">
        <f t="shared" ref="AG21" si="18">IF(Y22="",0,Y22)</f>
        <v>0</v>
      </c>
      <c r="AH21" s="60">
        <f t="shared" ref="AH21" si="19">IF(AA22="",0,AA22)</f>
        <v>0</v>
      </c>
      <c r="AI21" s="60">
        <f t="shared" ref="AI21:AJ21" si="20">IF(AC22="",0,AC22)</f>
        <v>0</v>
      </c>
      <c r="AJ21" s="60">
        <f t="shared" si="20"/>
        <v>0</v>
      </c>
    </row>
    <row r="22" spans="1:36" ht="14.4" customHeight="1" thickBot="1" x14ac:dyDescent="0.35">
      <c r="A22" s="121"/>
      <c r="B22" s="124"/>
      <c r="C22" s="127"/>
      <c r="D22" s="130"/>
      <c r="E22" s="130"/>
      <c r="F22" s="23"/>
      <c r="G22" s="47"/>
      <c r="H22" s="57">
        <f t="shared" si="0"/>
        <v>0</v>
      </c>
      <c r="I22" s="24"/>
      <c r="J22" s="136"/>
      <c r="K22" s="136"/>
      <c r="L22" s="136"/>
      <c r="M22" s="115"/>
      <c r="N22" s="115"/>
      <c r="O22" s="115"/>
      <c r="P22" s="118"/>
      <c r="Q22" s="73"/>
      <c r="R22" s="73"/>
      <c r="S22" s="75"/>
      <c r="T22" s="77"/>
      <c r="U22" s="14"/>
      <c r="V22" s="91"/>
      <c r="W22" s="80"/>
      <c r="X22" s="80"/>
      <c r="Y22" s="62" t="str">
        <f>IF(AND(Y21="",Z21=""),"",IF($AA$5&gt;=(Y21+Z21),(Y21*5)-(Z21*5),"Погрешан унос података"))</f>
        <v/>
      </c>
      <c r="Z22" s="63"/>
      <c r="AA22" s="66" t="str">
        <f>IF(AND(AA21="",AB21=""),"",IF($AC$5=(AA21+AB21),(AA21*20)-(AB21*5),"Погрешан унос података"))</f>
        <v/>
      </c>
      <c r="AB22" s="67"/>
      <c r="AC22" s="140" t="str">
        <f>IF(AC21="","",IF($AE$5&gt;=AC21,AC21*10,"Погрешан унос"))</f>
        <v/>
      </c>
      <c r="AD22" s="70" t="str">
        <f>IF(AD21="","",AD21*-5)</f>
        <v/>
      </c>
      <c r="AE22" s="83"/>
      <c r="AF22" s="85"/>
      <c r="AG22" s="86"/>
      <c r="AH22" s="60"/>
      <c r="AI22" s="60"/>
      <c r="AJ22" s="60"/>
    </row>
    <row r="23" spans="1:36" s="10" customFormat="1" ht="15" customHeight="1" thickBot="1" x14ac:dyDescent="0.35">
      <c r="A23" s="122"/>
      <c r="B23" s="125"/>
      <c r="C23" s="128"/>
      <c r="D23" s="131"/>
      <c r="E23" s="143"/>
      <c r="F23" s="19"/>
      <c r="G23" s="48"/>
      <c r="H23" s="57">
        <f t="shared" si="0"/>
        <v>0</v>
      </c>
      <c r="I23" s="20"/>
      <c r="J23" s="137"/>
      <c r="K23" s="137"/>
      <c r="L23" s="137"/>
      <c r="M23" s="116"/>
      <c r="N23" s="116"/>
      <c r="O23" s="116"/>
      <c r="P23" s="119"/>
      <c r="Q23" s="71"/>
      <c r="R23" s="71"/>
      <c r="S23" s="6" t="str">
        <f>IF(OR(Q21=0,R21=0),"",R21-Q21)</f>
        <v/>
      </c>
      <c r="T23" s="78"/>
      <c r="U23" s="7" t="str">
        <f>IF(U22="","",U22*50)</f>
        <v/>
      </c>
      <c r="V23" s="92"/>
      <c r="W23" s="81"/>
      <c r="X23" s="81"/>
      <c r="Y23" s="64"/>
      <c r="Z23" s="65"/>
      <c r="AA23" s="68"/>
      <c r="AB23" s="69"/>
      <c r="AC23" s="141"/>
      <c r="AD23" s="71"/>
      <c r="AE23" s="84"/>
      <c r="AF23" s="85"/>
      <c r="AG23" s="87"/>
      <c r="AH23" s="61"/>
      <c r="AI23" s="61"/>
      <c r="AJ23" s="61"/>
    </row>
    <row r="24" spans="1:36" s="11" customFormat="1" ht="14.4" customHeight="1" thickBot="1" x14ac:dyDescent="0.35">
      <c r="A24" s="120" t="str">
        <f>IF(OR(B24="",B24="DNF",B24="DNS"),B24,IF(OR(C24="VK",C24="DISQ"),C24,IF(AF24&gt;1,AF24,RANK(C24,$C$9:$C$66,0))))</f>
        <v/>
      </c>
      <c r="B24" s="123" t="str">
        <f>IF(AND(F24="",F25="",F26=""),"",IF(J24="","DNS",IF(M24="","DNF",IF(OR(S26&gt;$U$5,AE24="DISQ"),"DISQ",U26+V24+W24+X24))))</f>
        <v/>
      </c>
      <c r="C24" s="126" t="str">
        <f>IF(OR(AND(B24="DISQ",AE24="VK"),AE24="VK",F26=""),"VK",B24)</f>
        <v>VK</v>
      </c>
      <c r="D24" s="129"/>
      <c r="E24" s="129"/>
      <c r="F24" s="15"/>
      <c r="G24" s="46"/>
      <c r="H24" s="57">
        <f t="shared" si="0"/>
        <v>0</v>
      </c>
      <c r="I24" s="16"/>
      <c r="J24" s="135"/>
      <c r="K24" s="135"/>
      <c r="L24" s="135"/>
      <c r="M24" s="114"/>
      <c r="N24" s="114"/>
      <c r="O24" s="114"/>
      <c r="P24" s="117"/>
      <c r="Q24" s="72">
        <f t="shared" ref="Q24" si="21">+(J24*3600)+(K24*60)+L24+P24</f>
        <v>0</v>
      </c>
      <c r="R24" s="72">
        <f>+(M24*3600)+(N24*60)+O24</f>
        <v>0</v>
      </c>
      <c r="S24" s="74" t="str">
        <f>IF(S26="","",IF(S26&lt;=$U$5,"УСПЕШНО","Прекорачење времена"))</f>
        <v/>
      </c>
      <c r="T24" s="76" t="str">
        <f>IF(OR(F26="",AE24="DISQ",AE24="VK"),"",IF(AND(S24="УСПЕШНО",U24="УСПЕШНО"),S26,""))</f>
        <v/>
      </c>
      <c r="U24" s="5" t="str">
        <f>IF(U26="","",IF(AND(U25=$Y$5),"УСПЕШНО",IF(AND(U25&lt;$Y$5),"Недостају све КТ")))</f>
        <v/>
      </c>
      <c r="V24" s="90" t="str">
        <f>IF(F24="","",IF(T24="",0,MIN($T$9:$T$66)/T24*100))</f>
        <v/>
      </c>
      <c r="W24" s="79" t="str">
        <f t="shared" ref="W24" si="22">IF(F24="","",(SUM(H24:H26)))</f>
        <v/>
      </c>
      <c r="X24" s="79" t="str">
        <f>IF(F24="","",AG24+AH24+AI24+AJ24)</f>
        <v/>
      </c>
      <c r="Y24" s="26"/>
      <c r="Z24" s="27"/>
      <c r="AA24" s="28"/>
      <c r="AB24" s="27"/>
      <c r="AC24" s="28"/>
      <c r="AD24" s="27"/>
      <c r="AE24" s="82"/>
      <c r="AF24" s="85"/>
      <c r="AG24" s="86">
        <f t="shared" ref="AG24" si="23">IF(Y25="",0,Y25)</f>
        <v>0</v>
      </c>
      <c r="AH24" s="60">
        <f t="shared" ref="AH24" si="24">IF(AA25="",0,AA25)</f>
        <v>0</v>
      </c>
      <c r="AI24" s="60">
        <f t="shared" ref="AI24:AJ24" si="25">IF(AC25="",0,AC25)</f>
        <v>0</v>
      </c>
      <c r="AJ24" s="60">
        <f t="shared" si="25"/>
        <v>0</v>
      </c>
    </row>
    <row r="25" spans="1:36" ht="14.4" customHeight="1" thickBot="1" x14ac:dyDescent="0.35">
      <c r="A25" s="121"/>
      <c r="B25" s="124"/>
      <c r="C25" s="127"/>
      <c r="D25" s="130"/>
      <c r="E25" s="130"/>
      <c r="F25" s="23"/>
      <c r="G25" s="47"/>
      <c r="H25" s="57">
        <f t="shared" si="0"/>
        <v>0</v>
      </c>
      <c r="I25" s="24"/>
      <c r="J25" s="136"/>
      <c r="K25" s="136"/>
      <c r="L25" s="136"/>
      <c r="M25" s="115"/>
      <c r="N25" s="115"/>
      <c r="O25" s="115"/>
      <c r="P25" s="118"/>
      <c r="Q25" s="73"/>
      <c r="R25" s="73"/>
      <c r="S25" s="75"/>
      <c r="T25" s="77"/>
      <c r="U25" s="14"/>
      <c r="V25" s="91"/>
      <c r="W25" s="80"/>
      <c r="X25" s="80"/>
      <c r="Y25" s="62" t="str">
        <f>IF(AND(Y24="",Z24=""),"",IF($AA$5&gt;=(Y24+Z24),(Y24*5)-(Z24*5),"Погрешан унос података"))</f>
        <v/>
      </c>
      <c r="Z25" s="63"/>
      <c r="AA25" s="66" t="str">
        <f>IF(AND(AA24="",AB24=""),"",IF($AC$5=(AA24+AB24),(AA24*20)-(AB24*5),"Погрешан унос података"))</f>
        <v/>
      </c>
      <c r="AB25" s="67"/>
      <c r="AC25" s="140" t="str">
        <f>IF(AC24="","",IF($AE$5&gt;=AC24,AC24*10,"Погрешан унос"))</f>
        <v/>
      </c>
      <c r="AD25" s="70" t="str">
        <f>IF(AD24="","",AD24*-5)</f>
        <v/>
      </c>
      <c r="AE25" s="83"/>
      <c r="AF25" s="85"/>
      <c r="AG25" s="86"/>
      <c r="AH25" s="60"/>
      <c r="AI25" s="60"/>
      <c r="AJ25" s="60"/>
    </row>
    <row r="26" spans="1:36" s="10" customFormat="1" ht="15" customHeight="1" thickBot="1" x14ac:dyDescent="0.35">
      <c r="A26" s="122"/>
      <c r="B26" s="125"/>
      <c r="C26" s="128"/>
      <c r="D26" s="131"/>
      <c r="E26" s="143"/>
      <c r="F26" s="19"/>
      <c r="G26" s="48"/>
      <c r="H26" s="57">
        <f t="shared" si="0"/>
        <v>0</v>
      </c>
      <c r="I26" s="20"/>
      <c r="J26" s="137"/>
      <c r="K26" s="137"/>
      <c r="L26" s="137"/>
      <c r="M26" s="116"/>
      <c r="N26" s="116"/>
      <c r="O26" s="116"/>
      <c r="P26" s="119"/>
      <c r="Q26" s="71"/>
      <c r="R26" s="71"/>
      <c r="S26" s="6" t="str">
        <f>IF(OR(Q24=0,R24=0),"",R24-Q24)</f>
        <v/>
      </c>
      <c r="T26" s="78"/>
      <c r="U26" s="7" t="str">
        <f>IF(U25="","",U25*50)</f>
        <v/>
      </c>
      <c r="V26" s="92"/>
      <c r="W26" s="81"/>
      <c r="X26" s="81"/>
      <c r="Y26" s="64"/>
      <c r="Z26" s="65"/>
      <c r="AA26" s="68"/>
      <c r="AB26" s="69"/>
      <c r="AC26" s="141"/>
      <c r="AD26" s="71"/>
      <c r="AE26" s="84"/>
      <c r="AF26" s="85"/>
      <c r="AG26" s="87"/>
      <c r="AH26" s="61"/>
      <c r="AI26" s="61"/>
      <c r="AJ26" s="61"/>
    </row>
    <row r="27" spans="1:36" s="11" customFormat="1" ht="14.4" customHeight="1" thickBot="1" x14ac:dyDescent="0.35">
      <c r="A27" s="120" t="str">
        <f>IF(OR(B27="",B27="DNF",B27="DNS"),B27,IF(OR(C27="VK",C27="DISQ"),C27,IF(AF27&gt;1,AF27,RANK(C27,$C$9:$C$66,0))))</f>
        <v/>
      </c>
      <c r="B27" s="123" t="str">
        <f>IF(AND(F27="",F28="",F29=""),"",IF(J27="","DNS",IF(M27="","DNF",IF(OR(S29&gt;$U$5,AE27="DISQ"),"DISQ",U29+V27+W27+X27))))</f>
        <v/>
      </c>
      <c r="C27" s="126" t="str">
        <f>IF(OR(AND(B27="DISQ",AE27="VK"),AE27="VK",F29=""),"VK",B27)</f>
        <v>VK</v>
      </c>
      <c r="D27" s="129"/>
      <c r="E27" s="129"/>
      <c r="F27" s="15"/>
      <c r="G27" s="46"/>
      <c r="H27" s="57">
        <f t="shared" si="0"/>
        <v>0</v>
      </c>
      <c r="I27" s="16"/>
      <c r="J27" s="135"/>
      <c r="K27" s="135"/>
      <c r="L27" s="135"/>
      <c r="M27" s="114"/>
      <c r="N27" s="114"/>
      <c r="O27" s="114"/>
      <c r="P27" s="117"/>
      <c r="Q27" s="72">
        <f t="shared" ref="Q27" si="26">+(J27*3600)+(K27*60)+L27+P27</f>
        <v>0</v>
      </c>
      <c r="R27" s="72">
        <f>+(M27*3600)+(N27*60)+O27</f>
        <v>0</v>
      </c>
      <c r="S27" s="74" t="str">
        <f>IF(S29="","",IF(S29&lt;=$U$5,"УСПЕШНО","Прекорачење времена"))</f>
        <v/>
      </c>
      <c r="T27" s="76" t="str">
        <f>IF(OR(F29="",AE27="DISQ",AE27="VK"),"",IF(AND(S27="УСПЕШНО",U27="УСПЕШНО"),S29,""))</f>
        <v/>
      </c>
      <c r="U27" s="5" t="str">
        <f>IF(U29="","",IF(AND(U28=$Y$5),"УСПЕШНО",IF(AND(U28&lt;$Y$5),"Недостају све КТ")))</f>
        <v/>
      </c>
      <c r="V27" s="90" t="str">
        <f>IF(F27="","",IF(T27="",0,MIN($T$9:$T$66)/T27*100))</f>
        <v/>
      </c>
      <c r="W27" s="79" t="str">
        <f t="shared" ref="W27" si="27">IF(F27="","",(SUM(H27:H29)))</f>
        <v/>
      </c>
      <c r="X27" s="79" t="str">
        <f>IF(F27="","",AG27+AH27+AI27+AJ27)</f>
        <v/>
      </c>
      <c r="Y27" s="26"/>
      <c r="Z27" s="27"/>
      <c r="AA27" s="28"/>
      <c r="AB27" s="27"/>
      <c r="AC27" s="28"/>
      <c r="AD27" s="27"/>
      <c r="AE27" s="82"/>
      <c r="AF27" s="85"/>
      <c r="AG27" s="86">
        <f t="shared" ref="AG27" si="28">IF(Y28="",0,Y28)</f>
        <v>0</v>
      </c>
      <c r="AH27" s="60">
        <f t="shared" ref="AH27" si="29">IF(AA28="",0,AA28)</f>
        <v>0</v>
      </c>
      <c r="AI27" s="60">
        <f t="shared" ref="AI27:AJ27" si="30">IF(AC28="",0,AC28)</f>
        <v>0</v>
      </c>
      <c r="AJ27" s="60">
        <f t="shared" si="30"/>
        <v>0</v>
      </c>
    </row>
    <row r="28" spans="1:36" ht="14.4" customHeight="1" thickBot="1" x14ac:dyDescent="0.35">
      <c r="A28" s="121"/>
      <c r="B28" s="124"/>
      <c r="C28" s="127"/>
      <c r="D28" s="130"/>
      <c r="E28" s="130"/>
      <c r="F28" s="23"/>
      <c r="G28" s="47"/>
      <c r="H28" s="57">
        <f t="shared" si="0"/>
        <v>0</v>
      </c>
      <c r="I28" s="24"/>
      <c r="J28" s="136"/>
      <c r="K28" s="136"/>
      <c r="L28" s="136"/>
      <c r="M28" s="115"/>
      <c r="N28" s="115"/>
      <c r="O28" s="115"/>
      <c r="P28" s="118"/>
      <c r="Q28" s="73"/>
      <c r="R28" s="73"/>
      <c r="S28" s="75"/>
      <c r="T28" s="77"/>
      <c r="U28" s="14"/>
      <c r="V28" s="91"/>
      <c r="W28" s="80"/>
      <c r="X28" s="80"/>
      <c r="Y28" s="62" t="str">
        <f>IF(AND(Y27="",Z27=""),"",IF($AA$5&gt;=(Y27+Z27),(Y27*5)-(Z27*5),"Погрешан унос података"))</f>
        <v/>
      </c>
      <c r="Z28" s="63"/>
      <c r="AA28" s="66" t="str">
        <f>IF(AND(AA27="",AB27=""),"",IF($AC$5=(AA27+AB27),(AA27*20)-(AB27*5),"Погрешан унос података"))</f>
        <v/>
      </c>
      <c r="AB28" s="67"/>
      <c r="AC28" s="140" t="str">
        <f>IF(AC27="","",IF($AE$5&gt;=AC27,AC27*10,"Погрешан унос"))</f>
        <v/>
      </c>
      <c r="AD28" s="70" t="str">
        <f>IF(AD27="","",AD27*-5)</f>
        <v/>
      </c>
      <c r="AE28" s="83"/>
      <c r="AF28" s="85"/>
      <c r="AG28" s="86"/>
      <c r="AH28" s="60"/>
      <c r="AI28" s="60"/>
      <c r="AJ28" s="60"/>
    </row>
    <row r="29" spans="1:36" s="10" customFormat="1" ht="15" customHeight="1" thickBot="1" x14ac:dyDescent="0.35">
      <c r="A29" s="122"/>
      <c r="B29" s="125"/>
      <c r="C29" s="128"/>
      <c r="D29" s="131"/>
      <c r="E29" s="143"/>
      <c r="F29" s="19"/>
      <c r="G29" s="48"/>
      <c r="H29" s="57">
        <f t="shared" si="0"/>
        <v>0</v>
      </c>
      <c r="I29" s="20"/>
      <c r="J29" s="137"/>
      <c r="K29" s="137"/>
      <c r="L29" s="137"/>
      <c r="M29" s="116"/>
      <c r="N29" s="116"/>
      <c r="O29" s="116"/>
      <c r="P29" s="119"/>
      <c r="Q29" s="71"/>
      <c r="R29" s="71"/>
      <c r="S29" s="6" t="str">
        <f>IF(OR(Q27=0,R27=0),"",R27-Q27)</f>
        <v/>
      </c>
      <c r="T29" s="78"/>
      <c r="U29" s="7" t="str">
        <f>IF(U28="","",U28*50)</f>
        <v/>
      </c>
      <c r="V29" s="92"/>
      <c r="W29" s="81"/>
      <c r="X29" s="81"/>
      <c r="Y29" s="64"/>
      <c r="Z29" s="65"/>
      <c r="AA29" s="68"/>
      <c r="AB29" s="69"/>
      <c r="AC29" s="141"/>
      <c r="AD29" s="71"/>
      <c r="AE29" s="84"/>
      <c r="AF29" s="85"/>
      <c r="AG29" s="87"/>
      <c r="AH29" s="61"/>
      <c r="AI29" s="61"/>
      <c r="AJ29" s="61"/>
    </row>
    <row r="30" spans="1:36" s="11" customFormat="1" ht="14.4" customHeight="1" thickBot="1" x14ac:dyDescent="0.35">
      <c r="A30" s="120" t="str">
        <f>IF(OR(B30="",B30="DNF",B30="DNS"),B30,IF(OR(C30="VK",C30="DISQ"),C30,IF(AF30&gt;1,AF30,RANK(C30,$C$9:$C$66,0))))</f>
        <v/>
      </c>
      <c r="B30" s="123" t="str">
        <f>IF(AND(F30="",F31="",F32=""),"",IF(J30="","DNS",IF(M30="","DNF",IF(OR(S32&gt;$U$5,AE30="DISQ"),"DISQ",U32+V30+W30+X30))))</f>
        <v/>
      </c>
      <c r="C30" s="126" t="str">
        <f>IF(OR(AND(B30="DISQ",AE30="VK"),AE30="VK",F32=""),"VK",B30)</f>
        <v>VK</v>
      </c>
      <c r="D30" s="129"/>
      <c r="E30" s="129"/>
      <c r="F30" s="15"/>
      <c r="G30" s="46"/>
      <c r="H30" s="57">
        <f t="shared" si="0"/>
        <v>0</v>
      </c>
      <c r="I30" s="16"/>
      <c r="J30" s="135"/>
      <c r="K30" s="135"/>
      <c r="L30" s="135"/>
      <c r="M30" s="114"/>
      <c r="N30" s="114"/>
      <c r="O30" s="114"/>
      <c r="P30" s="117"/>
      <c r="Q30" s="72">
        <f t="shared" ref="Q30" si="31">+(J30*3600)+(K30*60)+L30+P30</f>
        <v>0</v>
      </c>
      <c r="R30" s="72">
        <f>+(M30*3600)+(N30*60)+O30</f>
        <v>0</v>
      </c>
      <c r="S30" s="74" t="str">
        <f>IF(S32="","",IF(S32&lt;=$U$5,"УСПЕШНО","Прекорачење времена"))</f>
        <v/>
      </c>
      <c r="T30" s="76" t="str">
        <f>IF(OR(F32="",AE30="DISQ",AE30="VK"),"",IF(AND(S30="УСПЕШНО",U30="УСПЕШНО"),S32,""))</f>
        <v/>
      </c>
      <c r="U30" s="5" t="str">
        <f>IF(U32="","",IF(AND(U31=$Y$5),"УСПЕШНО",IF(AND(U31&lt;$Y$5),"Недостају све КТ")))</f>
        <v/>
      </c>
      <c r="V30" s="90" t="str">
        <f>IF(F30="","",IF(T30="",0,MIN($T$9:$T$66)/T30*100))</f>
        <v/>
      </c>
      <c r="W30" s="79" t="str">
        <f t="shared" ref="W30" si="32">IF(F30="","",(SUM(H30:H32)))</f>
        <v/>
      </c>
      <c r="X30" s="79" t="str">
        <f>IF(F30="","",AG30+AH30+AI30+AJ30)</f>
        <v/>
      </c>
      <c r="Y30" s="26"/>
      <c r="Z30" s="27"/>
      <c r="AA30" s="28"/>
      <c r="AB30" s="27"/>
      <c r="AC30" s="28"/>
      <c r="AD30" s="27"/>
      <c r="AE30" s="82"/>
      <c r="AF30" s="85"/>
      <c r="AG30" s="86">
        <f t="shared" ref="AG30" si="33">IF(Y31="",0,Y31)</f>
        <v>0</v>
      </c>
      <c r="AH30" s="60">
        <f t="shared" ref="AH30" si="34">IF(AA31="",0,AA31)</f>
        <v>0</v>
      </c>
      <c r="AI30" s="60">
        <f t="shared" ref="AI30:AJ30" si="35">IF(AC31="",0,AC31)</f>
        <v>0</v>
      </c>
      <c r="AJ30" s="60">
        <f t="shared" si="35"/>
        <v>0</v>
      </c>
    </row>
    <row r="31" spans="1:36" ht="14.4" customHeight="1" thickBot="1" x14ac:dyDescent="0.35">
      <c r="A31" s="121"/>
      <c r="B31" s="124"/>
      <c r="C31" s="127"/>
      <c r="D31" s="130"/>
      <c r="E31" s="130"/>
      <c r="F31" s="23"/>
      <c r="G31" s="47"/>
      <c r="H31" s="57">
        <f t="shared" si="0"/>
        <v>0</v>
      </c>
      <c r="I31" s="24"/>
      <c r="J31" s="136"/>
      <c r="K31" s="136"/>
      <c r="L31" s="136"/>
      <c r="M31" s="115"/>
      <c r="N31" s="115"/>
      <c r="O31" s="115"/>
      <c r="P31" s="118"/>
      <c r="Q31" s="73"/>
      <c r="R31" s="73"/>
      <c r="S31" s="75"/>
      <c r="T31" s="77"/>
      <c r="U31" s="14"/>
      <c r="V31" s="91"/>
      <c r="W31" s="80"/>
      <c r="X31" s="80"/>
      <c r="Y31" s="62" t="str">
        <f>IF(AND(Y30="",Z30=""),"",IF($AA$5&gt;=(Y30+Z30),(Y30*5)-(Z30*5),"Погрешан унос података"))</f>
        <v/>
      </c>
      <c r="Z31" s="63"/>
      <c r="AA31" s="66" t="str">
        <f>IF(AND(AA30="",AB30=""),"",IF($AC$5=(AA30+AB30),(AA30*20)-(AB30*5),"Погрешан унос података"))</f>
        <v/>
      </c>
      <c r="AB31" s="67"/>
      <c r="AC31" s="140" t="str">
        <f>IF(AC30="","",IF($AE$5&gt;=AC30,AC30*10,"Погрешан унос"))</f>
        <v/>
      </c>
      <c r="AD31" s="70" t="str">
        <f>IF(AD30="","",AD30*-5)</f>
        <v/>
      </c>
      <c r="AE31" s="83"/>
      <c r="AF31" s="85"/>
      <c r="AG31" s="86"/>
      <c r="AH31" s="60"/>
      <c r="AI31" s="60"/>
      <c r="AJ31" s="60"/>
    </row>
    <row r="32" spans="1:36" s="10" customFormat="1" ht="15" customHeight="1" thickBot="1" x14ac:dyDescent="0.35">
      <c r="A32" s="122"/>
      <c r="B32" s="125"/>
      <c r="C32" s="128"/>
      <c r="D32" s="131"/>
      <c r="E32" s="143"/>
      <c r="F32" s="19"/>
      <c r="G32" s="48"/>
      <c r="H32" s="57">
        <f t="shared" si="0"/>
        <v>0</v>
      </c>
      <c r="I32" s="20"/>
      <c r="J32" s="137"/>
      <c r="K32" s="137"/>
      <c r="L32" s="137"/>
      <c r="M32" s="116"/>
      <c r="N32" s="116"/>
      <c r="O32" s="116"/>
      <c r="P32" s="119"/>
      <c r="Q32" s="71"/>
      <c r="R32" s="71"/>
      <c r="S32" s="6" t="str">
        <f>IF(OR(Q30=0,R30=0),"",R30-Q30)</f>
        <v/>
      </c>
      <c r="T32" s="78"/>
      <c r="U32" s="7" t="str">
        <f>IF(U31="","",U31*50)</f>
        <v/>
      </c>
      <c r="V32" s="92"/>
      <c r="W32" s="81"/>
      <c r="X32" s="81"/>
      <c r="Y32" s="64"/>
      <c r="Z32" s="65"/>
      <c r="AA32" s="68"/>
      <c r="AB32" s="69"/>
      <c r="AC32" s="141"/>
      <c r="AD32" s="71"/>
      <c r="AE32" s="84"/>
      <c r="AF32" s="85"/>
      <c r="AG32" s="87"/>
      <c r="AH32" s="61"/>
      <c r="AI32" s="61"/>
      <c r="AJ32" s="61"/>
    </row>
    <row r="33" spans="1:36" s="11" customFormat="1" ht="14.4" customHeight="1" thickBot="1" x14ac:dyDescent="0.35">
      <c r="A33" s="120" t="str">
        <f>IF(OR(B33="",B33="DNF",B33="DNS"),B33,IF(OR(C33="VK",C33="DISQ"),C33,IF(AF33&gt;1,AF33,RANK(C33,$C$9:$C$66,0))))</f>
        <v/>
      </c>
      <c r="B33" s="123" t="str">
        <f>IF(AND(F33="",F34="",F35=""),"",IF(J33="","DNS",IF(M33="","DNF",IF(OR(S35&gt;$U$5,AE33="DISQ"),"DISQ",U35+V33+W33+X33))))</f>
        <v/>
      </c>
      <c r="C33" s="126" t="str">
        <f>IF(OR(AND(B33="DISQ",AE33="VK"),AE33="VK",F35=""),"VK",B33)</f>
        <v>VK</v>
      </c>
      <c r="D33" s="129"/>
      <c r="E33" s="129"/>
      <c r="F33" s="15"/>
      <c r="G33" s="46"/>
      <c r="H33" s="57">
        <f t="shared" si="0"/>
        <v>0</v>
      </c>
      <c r="I33" s="16"/>
      <c r="J33" s="135"/>
      <c r="K33" s="135"/>
      <c r="L33" s="135"/>
      <c r="M33" s="114"/>
      <c r="N33" s="114"/>
      <c r="O33" s="114"/>
      <c r="P33" s="117"/>
      <c r="Q33" s="72">
        <f t="shared" ref="Q33" si="36">+(J33*3600)+(K33*60)+L33+P33</f>
        <v>0</v>
      </c>
      <c r="R33" s="72">
        <f>+(M33*3600)+(N33*60)+O33</f>
        <v>0</v>
      </c>
      <c r="S33" s="74" t="str">
        <f>IF(S35="","",IF(S35&lt;=$U$5,"УСПЕШНО","Прекорачење времена"))</f>
        <v/>
      </c>
      <c r="T33" s="76" t="str">
        <f>IF(OR(F35="",AE33="DISQ",AE33="VK"),"",IF(AND(S33="УСПЕШНО",U33="УСПЕШНО"),S35,""))</f>
        <v/>
      </c>
      <c r="U33" s="5" t="str">
        <f>IF(U35="","",IF(AND(U34=$Y$5),"УСПЕШНО",IF(AND(U34&lt;$Y$5),"Недостају све КТ")))</f>
        <v/>
      </c>
      <c r="V33" s="90" t="str">
        <f>IF(F33="","",IF(T33="",0,MIN($T$9:$T$66)/T33*100))</f>
        <v/>
      </c>
      <c r="W33" s="79" t="str">
        <f t="shared" ref="W33" si="37">IF(F33="","",(SUM(H33:H35)))</f>
        <v/>
      </c>
      <c r="X33" s="79" t="str">
        <f>IF(F33="","",AG33+AH33+AI33+AJ33)</f>
        <v/>
      </c>
      <c r="Y33" s="26"/>
      <c r="Z33" s="27"/>
      <c r="AA33" s="28"/>
      <c r="AB33" s="27"/>
      <c r="AC33" s="28"/>
      <c r="AD33" s="27"/>
      <c r="AE33" s="82"/>
      <c r="AF33" s="85"/>
      <c r="AG33" s="86">
        <f t="shared" ref="AG33" si="38">IF(Y34="",0,Y34)</f>
        <v>0</v>
      </c>
      <c r="AH33" s="60">
        <f t="shared" ref="AH33" si="39">IF(AA34="",0,AA34)</f>
        <v>0</v>
      </c>
      <c r="AI33" s="60">
        <f t="shared" ref="AI33:AJ33" si="40">IF(AC34="",0,AC34)</f>
        <v>0</v>
      </c>
      <c r="AJ33" s="60">
        <f t="shared" si="40"/>
        <v>0</v>
      </c>
    </row>
    <row r="34" spans="1:36" ht="14.4" customHeight="1" thickBot="1" x14ac:dyDescent="0.35">
      <c r="A34" s="121"/>
      <c r="B34" s="124"/>
      <c r="C34" s="127"/>
      <c r="D34" s="130"/>
      <c r="E34" s="130"/>
      <c r="F34" s="23"/>
      <c r="G34" s="47"/>
      <c r="H34" s="57">
        <f t="shared" si="0"/>
        <v>0</v>
      </c>
      <c r="I34" s="24"/>
      <c r="J34" s="136"/>
      <c r="K34" s="136"/>
      <c r="L34" s="136"/>
      <c r="M34" s="115"/>
      <c r="N34" s="115"/>
      <c r="O34" s="115"/>
      <c r="P34" s="118"/>
      <c r="Q34" s="73"/>
      <c r="R34" s="73"/>
      <c r="S34" s="75"/>
      <c r="T34" s="77"/>
      <c r="U34" s="14"/>
      <c r="V34" s="91"/>
      <c r="W34" s="80"/>
      <c r="X34" s="80"/>
      <c r="Y34" s="62" t="str">
        <f>IF(AND(Y33="",Z33=""),"",IF($AA$5&gt;=(Y33+Z33),(Y33*5)-(Z33*5),"Погрешан унос података"))</f>
        <v/>
      </c>
      <c r="Z34" s="63"/>
      <c r="AA34" s="66" t="str">
        <f>IF(AND(AA33="",AB33=""),"",IF($AC$5=(AA33+AB33),(AA33*20)-(AB33*5),"Погрешан унос података"))</f>
        <v/>
      </c>
      <c r="AB34" s="67"/>
      <c r="AC34" s="140" t="str">
        <f>IF(AC33="","",IF($AE$5&gt;=AC33,AC33*10,"Погрешан унос"))</f>
        <v/>
      </c>
      <c r="AD34" s="70" t="str">
        <f>IF(AD33="","",AD33*-5)</f>
        <v/>
      </c>
      <c r="AE34" s="83"/>
      <c r="AF34" s="85"/>
      <c r="AG34" s="86"/>
      <c r="AH34" s="60"/>
      <c r="AI34" s="60"/>
      <c r="AJ34" s="60"/>
    </row>
    <row r="35" spans="1:36" s="10" customFormat="1" ht="15" customHeight="1" thickBot="1" x14ac:dyDescent="0.35">
      <c r="A35" s="122"/>
      <c r="B35" s="125"/>
      <c r="C35" s="128"/>
      <c r="D35" s="131"/>
      <c r="E35" s="143"/>
      <c r="F35" s="19"/>
      <c r="G35" s="48"/>
      <c r="H35" s="57">
        <f t="shared" si="0"/>
        <v>0</v>
      </c>
      <c r="I35" s="20"/>
      <c r="J35" s="137"/>
      <c r="K35" s="137"/>
      <c r="L35" s="137"/>
      <c r="M35" s="116"/>
      <c r="N35" s="116"/>
      <c r="O35" s="116"/>
      <c r="P35" s="119"/>
      <c r="Q35" s="71"/>
      <c r="R35" s="71"/>
      <c r="S35" s="6" t="str">
        <f>IF(OR(Q33=0,R33=0),"",R33-Q33)</f>
        <v/>
      </c>
      <c r="T35" s="78"/>
      <c r="U35" s="7" t="str">
        <f>IF(U34="","",U34*50)</f>
        <v/>
      </c>
      <c r="V35" s="92"/>
      <c r="W35" s="81"/>
      <c r="X35" s="81"/>
      <c r="Y35" s="64"/>
      <c r="Z35" s="65"/>
      <c r="AA35" s="68"/>
      <c r="AB35" s="69"/>
      <c r="AC35" s="141"/>
      <c r="AD35" s="71"/>
      <c r="AE35" s="84"/>
      <c r="AF35" s="85"/>
      <c r="AG35" s="87"/>
      <c r="AH35" s="61"/>
      <c r="AI35" s="61"/>
      <c r="AJ35" s="61"/>
    </row>
    <row r="36" spans="1:36" s="11" customFormat="1" ht="14.4" customHeight="1" thickBot="1" x14ac:dyDescent="0.35">
      <c r="A36" s="120" t="str">
        <f>IF(OR(B36="",B36="DNF",B36="DNS"),B36,IF(OR(C36="VK",C36="DISQ"),C36,IF(AF36&gt;1,AF36,RANK(C36,$C$9:$C$66,0))))</f>
        <v/>
      </c>
      <c r="B36" s="123" t="str">
        <f>IF(AND(F36="",F37="",F38=""),"",IF(J36="","DNS",IF(M36="","DNF",IF(OR(S38&gt;$U$5,AE36="DISQ"),"DISQ",U38+V36+W36+X36))))</f>
        <v/>
      </c>
      <c r="C36" s="126" t="str">
        <f>IF(OR(AND(B36="DISQ",AE36="VK"),AE36="VK",F38=""),"VK",B36)</f>
        <v>VK</v>
      </c>
      <c r="D36" s="129"/>
      <c r="E36" s="129"/>
      <c r="F36" s="15"/>
      <c r="G36" s="46"/>
      <c r="H36" s="57">
        <f t="shared" si="0"/>
        <v>0</v>
      </c>
      <c r="I36" s="16"/>
      <c r="J36" s="135"/>
      <c r="K36" s="135"/>
      <c r="L36" s="135"/>
      <c r="M36" s="114"/>
      <c r="N36" s="114"/>
      <c r="O36" s="114"/>
      <c r="P36" s="117"/>
      <c r="Q36" s="72">
        <f t="shared" ref="Q36" si="41">+(J36*3600)+(K36*60)+L36+P36</f>
        <v>0</v>
      </c>
      <c r="R36" s="72">
        <f>+(M36*3600)+(N36*60)+O36</f>
        <v>0</v>
      </c>
      <c r="S36" s="74" t="str">
        <f>IF(S38="","",IF(S38&lt;=$U$5,"УСПЕШНО","Прекорачење времена"))</f>
        <v/>
      </c>
      <c r="T36" s="76" t="str">
        <f>IF(OR(F38="",AE36="DISQ",AE36="VK"),"",IF(AND(S36="УСПЕШНО",U36="УСПЕШНО"),S38,""))</f>
        <v/>
      </c>
      <c r="U36" s="5" t="str">
        <f>IF(U38="","",IF(AND(U37=$Y$5),"УСПЕШНО",IF(AND(U37&lt;$Y$5),"Недостају све КТ")))</f>
        <v/>
      </c>
      <c r="V36" s="90" t="str">
        <f>IF(F36="","",IF(T36="",0,MIN($T$9:$T$66)/T36*100))</f>
        <v/>
      </c>
      <c r="W36" s="79" t="str">
        <f t="shared" ref="W36" si="42">IF(F36="","",(SUM(H36:H38)))</f>
        <v/>
      </c>
      <c r="X36" s="79" t="str">
        <f>IF(F36="","",AG36+AH36+AI36+AJ36)</f>
        <v/>
      </c>
      <c r="Y36" s="26"/>
      <c r="Z36" s="27"/>
      <c r="AA36" s="28"/>
      <c r="AB36" s="27"/>
      <c r="AC36" s="28"/>
      <c r="AD36" s="27"/>
      <c r="AE36" s="82"/>
      <c r="AF36" s="85"/>
      <c r="AG36" s="86">
        <f t="shared" ref="AG36" si="43">IF(Y37="",0,Y37)</f>
        <v>0</v>
      </c>
      <c r="AH36" s="60">
        <f t="shared" ref="AH36" si="44">IF(AA37="",0,AA37)</f>
        <v>0</v>
      </c>
      <c r="AI36" s="60">
        <f t="shared" ref="AI36:AJ36" si="45">IF(AC37="",0,AC37)</f>
        <v>0</v>
      </c>
      <c r="AJ36" s="60">
        <f t="shared" si="45"/>
        <v>0</v>
      </c>
    </row>
    <row r="37" spans="1:36" ht="14.4" customHeight="1" thickBot="1" x14ac:dyDescent="0.35">
      <c r="A37" s="121"/>
      <c r="B37" s="124"/>
      <c r="C37" s="127"/>
      <c r="D37" s="130"/>
      <c r="E37" s="130"/>
      <c r="F37" s="23"/>
      <c r="G37" s="47"/>
      <c r="H37" s="57">
        <f t="shared" si="0"/>
        <v>0</v>
      </c>
      <c r="I37" s="24"/>
      <c r="J37" s="136"/>
      <c r="K37" s="136"/>
      <c r="L37" s="136"/>
      <c r="M37" s="115"/>
      <c r="N37" s="115"/>
      <c r="O37" s="115"/>
      <c r="P37" s="118"/>
      <c r="Q37" s="73"/>
      <c r="R37" s="73"/>
      <c r="S37" s="75"/>
      <c r="T37" s="77"/>
      <c r="U37" s="14"/>
      <c r="V37" s="91"/>
      <c r="W37" s="80"/>
      <c r="X37" s="80"/>
      <c r="Y37" s="62" t="str">
        <f>IF(AND(Y36="",Z36=""),"",IF($AA$5&gt;=(Y36+Z36),(Y36*5)-(Z36*5),"Погрешан унос података"))</f>
        <v/>
      </c>
      <c r="Z37" s="63"/>
      <c r="AA37" s="66" t="str">
        <f>IF(AND(AA36="",AB36=""),"",IF($AC$5=(AA36+AB36),(AA36*20)-(AB36*5),"Погрешан унос података"))</f>
        <v/>
      </c>
      <c r="AB37" s="67"/>
      <c r="AC37" s="140" t="str">
        <f>IF(AC36="","",IF($AE$5&gt;=AC36,AC36*10,"Погрешан унос"))</f>
        <v/>
      </c>
      <c r="AD37" s="70" t="str">
        <f>IF(AD36="","",AD36*-5)</f>
        <v/>
      </c>
      <c r="AE37" s="83"/>
      <c r="AF37" s="85"/>
      <c r="AG37" s="86"/>
      <c r="AH37" s="60"/>
      <c r="AI37" s="60"/>
      <c r="AJ37" s="60"/>
    </row>
    <row r="38" spans="1:36" s="10" customFormat="1" ht="15" customHeight="1" thickBot="1" x14ac:dyDescent="0.35">
      <c r="A38" s="122"/>
      <c r="B38" s="125"/>
      <c r="C38" s="128"/>
      <c r="D38" s="131"/>
      <c r="E38" s="143"/>
      <c r="F38" s="19"/>
      <c r="G38" s="48"/>
      <c r="H38" s="57">
        <f t="shared" si="0"/>
        <v>0</v>
      </c>
      <c r="I38" s="20"/>
      <c r="J38" s="137"/>
      <c r="K38" s="137"/>
      <c r="L38" s="137"/>
      <c r="M38" s="116"/>
      <c r="N38" s="116"/>
      <c r="O38" s="116"/>
      <c r="P38" s="119"/>
      <c r="Q38" s="71"/>
      <c r="R38" s="71"/>
      <c r="S38" s="6" t="str">
        <f>IF(OR(Q36=0,R36=0),"",R36-Q36)</f>
        <v/>
      </c>
      <c r="T38" s="78"/>
      <c r="U38" s="7" t="str">
        <f>IF(U37="","",U37*50)</f>
        <v/>
      </c>
      <c r="V38" s="92"/>
      <c r="W38" s="81"/>
      <c r="X38" s="81"/>
      <c r="Y38" s="64"/>
      <c r="Z38" s="65"/>
      <c r="AA38" s="68"/>
      <c r="AB38" s="69"/>
      <c r="AC38" s="141"/>
      <c r="AD38" s="71"/>
      <c r="AE38" s="84"/>
      <c r="AF38" s="85"/>
      <c r="AG38" s="87"/>
      <c r="AH38" s="61"/>
      <c r="AI38" s="61"/>
      <c r="AJ38" s="61"/>
    </row>
    <row r="39" spans="1:36" s="11" customFormat="1" ht="14.4" customHeight="1" thickBot="1" x14ac:dyDescent="0.35">
      <c r="A39" s="120" t="str">
        <f>IF(OR(B39="",B39="DNF",B39="DNS"),B39,IF(OR(C39="VK",C39="DISQ"),C39,IF(AF39&gt;1,AF39,RANK(C39,$C$9:$C$66,0))))</f>
        <v/>
      </c>
      <c r="B39" s="123" t="str">
        <f>IF(AND(F39="",F40="",F41=""),"",IF(J39="","DNS",IF(M39="","DNF",IF(OR(S41&gt;$U$5,AE39="DISQ"),"DISQ",U41+V39+W39+X39))))</f>
        <v/>
      </c>
      <c r="C39" s="126" t="str">
        <f>IF(OR(AND(B39="DISQ",AE39="VK"),AE39="VK",F41=""),"VK",B39)</f>
        <v>VK</v>
      </c>
      <c r="D39" s="129"/>
      <c r="E39" s="129"/>
      <c r="F39" s="15"/>
      <c r="G39" s="46"/>
      <c r="H39" s="57">
        <f t="shared" si="0"/>
        <v>0</v>
      </c>
      <c r="I39" s="16"/>
      <c r="J39" s="135"/>
      <c r="K39" s="135"/>
      <c r="L39" s="135"/>
      <c r="M39" s="114"/>
      <c r="N39" s="114"/>
      <c r="O39" s="114"/>
      <c r="P39" s="117"/>
      <c r="Q39" s="72">
        <f t="shared" ref="Q39" si="46">+(J39*3600)+(K39*60)+L39+P39</f>
        <v>0</v>
      </c>
      <c r="R39" s="72">
        <f>+(M39*3600)+(N39*60)+O39</f>
        <v>0</v>
      </c>
      <c r="S39" s="74" t="str">
        <f>IF(S41="","",IF(S41&lt;=$U$5,"УСПЕШНО","Прекорачење времена"))</f>
        <v/>
      </c>
      <c r="T39" s="76" t="str">
        <f>IF(OR(F41="",AE39="DISQ",AE39="VK"),"",IF(AND(S39="УСПЕШНО",U39="УСПЕШНО"),S41,""))</f>
        <v/>
      </c>
      <c r="U39" s="5" t="str">
        <f>IF(U41="","",IF(AND(U40=$Y$5),"УСПЕШНО",IF(AND(U40&lt;$Y$5),"Недостају све КТ")))</f>
        <v/>
      </c>
      <c r="V39" s="90" t="str">
        <f>IF(F39="","",IF(T39="",0,MIN($T$9:$T$66)/T39*100))</f>
        <v/>
      </c>
      <c r="W39" s="79" t="str">
        <f t="shared" ref="W39" si="47">IF(F39="","",(SUM(H39:H41)))</f>
        <v/>
      </c>
      <c r="X39" s="79" t="str">
        <f>IF(F39="","",AG39+AH39+AI39+AJ39)</f>
        <v/>
      </c>
      <c r="Y39" s="26"/>
      <c r="Z39" s="27"/>
      <c r="AA39" s="28"/>
      <c r="AB39" s="27"/>
      <c r="AC39" s="28"/>
      <c r="AD39" s="27"/>
      <c r="AE39" s="82"/>
      <c r="AF39" s="85"/>
      <c r="AG39" s="86">
        <f t="shared" ref="AG39" si="48">IF(Y40="",0,Y40)</f>
        <v>0</v>
      </c>
      <c r="AH39" s="60">
        <f t="shared" ref="AH39" si="49">IF(AA40="",0,AA40)</f>
        <v>0</v>
      </c>
      <c r="AI39" s="60">
        <f t="shared" ref="AI39:AJ39" si="50">IF(AC40="",0,AC40)</f>
        <v>0</v>
      </c>
      <c r="AJ39" s="60">
        <f t="shared" si="50"/>
        <v>0</v>
      </c>
    </row>
    <row r="40" spans="1:36" ht="14.4" customHeight="1" thickBot="1" x14ac:dyDescent="0.35">
      <c r="A40" s="121"/>
      <c r="B40" s="124"/>
      <c r="C40" s="127"/>
      <c r="D40" s="130"/>
      <c r="E40" s="130"/>
      <c r="F40" s="23"/>
      <c r="G40" s="47"/>
      <c r="H40" s="57">
        <f t="shared" si="0"/>
        <v>0</v>
      </c>
      <c r="I40" s="24"/>
      <c r="J40" s="136"/>
      <c r="K40" s="136"/>
      <c r="L40" s="136"/>
      <c r="M40" s="115"/>
      <c r="N40" s="115"/>
      <c r="O40" s="115"/>
      <c r="P40" s="118"/>
      <c r="Q40" s="73"/>
      <c r="R40" s="73"/>
      <c r="S40" s="75"/>
      <c r="T40" s="77"/>
      <c r="U40" s="14"/>
      <c r="V40" s="91"/>
      <c r="W40" s="80"/>
      <c r="X40" s="80"/>
      <c r="Y40" s="62" t="str">
        <f>IF(AND(Y39="",Z39=""),"",IF($AA$5&gt;=(Y39+Z39),(Y39*5)-(Z39*5),"Погрешан унос података"))</f>
        <v/>
      </c>
      <c r="Z40" s="63"/>
      <c r="AA40" s="66" t="str">
        <f>IF(AND(AA39="",AB39=""),"",IF($AC$5=(AA39+AB39),(AA39*20)-(AB39*5),"Погрешан унос података"))</f>
        <v/>
      </c>
      <c r="AB40" s="67"/>
      <c r="AC40" s="140" t="str">
        <f>IF(AC39="","",IF($AE$5&gt;=AC39,AC39*10,"Погрешан унос"))</f>
        <v/>
      </c>
      <c r="AD40" s="70" t="str">
        <f>IF(AD39="","",AD39*-5)</f>
        <v/>
      </c>
      <c r="AE40" s="83"/>
      <c r="AF40" s="85"/>
      <c r="AG40" s="86"/>
      <c r="AH40" s="60"/>
      <c r="AI40" s="60"/>
      <c r="AJ40" s="60"/>
    </row>
    <row r="41" spans="1:36" s="10" customFormat="1" ht="15" customHeight="1" thickBot="1" x14ac:dyDescent="0.35">
      <c r="A41" s="122"/>
      <c r="B41" s="125"/>
      <c r="C41" s="128"/>
      <c r="D41" s="143"/>
      <c r="E41" s="143"/>
      <c r="F41" s="19"/>
      <c r="G41" s="48"/>
      <c r="H41" s="57">
        <f t="shared" si="0"/>
        <v>0</v>
      </c>
      <c r="I41" s="20"/>
      <c r="J41" s="137"/>
      <c r="K41" s="137"/>
      <c r="L41" s="137"/>
      <c r="M41" s="116"/>
      <c r="N41" s="116"/>
      <c r="O41" s="116"/>
      <c r="P41" s="119"/>
      <c r="Q41" s="71"/>
      <c r="R41" s="71"/>
      <c r="S41" s="6" t="str">
        <f>IF(OR(Q39=0,R39=0),"",R39-Q39)</f>
        <v/>
      </c>
      <c r="T41" s="78"/>
      <c r="U41" s="7" t="str">
        <f>IF(U40="","",U40*50)</f>
        <v/>
      </c>
      <c r="V41" s="92"/>
      <c r="W41" s="81"/>
      <c r="X41" s="81"/>
      <c r="Y41" s="64"/>
      <c r="Z41" s="65"/>
      <c r="AA41" s="68"/>
      <c r="AB41" s="69"/>
      <c r="AC41" s="141"/>
      <c r="AD41" s="71"/>
      <c r="AE41" s="84"/>
      <c r="AF41" s="85"/>
      <c r="AG41" s="87"/>
      <c r="AH41" s="61"/>
      <c r="AI41" s="61"/>
      <c r="AJ41" s="61"/>
    </row>
    <row r="42" spans="1:36" s="11" customFormat="1" ht="14.4" customHeight="1" thickBot="1" x14ac:dyDescent="0.35">
      <c r="A42" s="120" t="str">
        <f>IF(OR(B42="",B42="DNF",B42="DNS"),B42,IF(OR(C42="VK",C42="DISQ"),C42,IF(AF42&gt;1,AF42,RANK(C42,$C$9:$C$66,0))))</f>
        <v/>
      </c>
      <c r="B42" s="123" t="str">
        <f>IF(AND(F42="",F43="",F44=""),"",IF(J42="","DNS",IF(M42="","DNF",IF(OR(S44&gt;$U$5,AE42="DISQ"),"DISQ",U44+V42+W42+X42))))</f>
        <v/>
      </c>
      <c r="C42" s="126" t="str">
        <f>IF(OR(AND(B42="DISQ",AE42="VK"),AE42="VK",F44=""),"VK",B42)</f>
        <v>VK</v>
      </c>
      <c r="D42" s="129"/>
      <c r="E42" s="129"/>
      <c r="F42" s="15"/>
      <c r="G42" s="46"/>
      <c r="H42" s="57">
        <f t="shared" si="0"/>
        <v>0</v>
      </c>
      <c r="I42" s="16"/>
      <c r="J42" s="135"/>
      <c r="K42" s="135"/>
      <c r="L42" s="135"/>
      <c r="M42" s="114"/>
      <c r="N42" s="114"/>
      <c r="O42" s="114"/>
      <c r="P42" s="117"/>
      <c r="Q42" s="72">
        <f t="shared" ref="Q42" si="51">+(J42*3600)+(K42*60)+L42+P42</f>
        <v>0</v>
      </c>
      <c r="R42" s="72">
        <f>+(M42*3600)+(N42*60)+O42</f>
        <v>0</v>
      </c>
      <c r="S42" s="74" t="str">
        <f>IF(S44="","",IF(S44&lt;=$U$5,"УСПЕШНО","Прекорачење времена"))</f>
        <v/>
      </c>
      <c r="T42" s="76" t="str">
        <f>IF(OR(F44="",AE42="DISQ",AE42="VK"),"",IF(AND(S42="УСПЕШНО",U42="УСПЕШНО"),S44,""))</f>
        <v/>
      </c>
      <c r="U42" s="5" t="str">
        <f>IF(U44="","",IF(AND(U43=$Y$5),"УСПЕШНО",IF(AND(U43&lt;$Y$5),"Недостају све КТ")))</f>
        <v/>
      </c>
      <c r="V42" s="90" t="str">
        <f>IF(F42="","",IF(T42="",0,MIN($T$9:$T$66)/T42*100))</f>
        <v/>
      </c>
      <c r="W42" s="79" t="str">
        <f t="shared" ref="W42" si="52">IF(F42="","",(SUM(H42:H44)))</f>
        <v/>
      </c>
      <c r="X42" s="79" t="str">
        <f>IF(F42="","",AG42+AH42+AI42+AJ42)</f>
        <v/>
      </c>
      <c r="Y42" s="26"/>
      <c r="Z42" s="27"/>
      <c r="AA42" s="28"/>
      <c r="AB42" s="27"/>
      <c r="AC42" s="28"/>
      <c r="AD42" s="27"/>
      <c r="AE42" s="82"/>
      <c r="AF42" s="85"/>
      <c r="AG42" s="86">
        <f t="shared" ref="AG42" si="53">IF(Y43="",0,Y43)</f>
        <v>0</v>
      </c>
      <c r="AH42" s="60">
        <f t="shared" ref="AH42" si="54">IF(AA43="",0,AA43)</f>
        <v>0</v>
      </c>
      <c r="AI42" s="60">
        <f t="shared" ref="AI42:AJ42" si="55">IF(AC43="",0,AC43)</f>
        <v>0</v>
      </c>
      <c r="AJ42" s="60">
        <f t="shared" si="55"/>
        <v>0</v>
      </c>
    </row>
    <row r="43" spans="1:36" ht="14.4" customHeight="1" thickBot="1" x14ac:dyDescent="0.35">
      <c r="A43" s="121"/>
      <c r="B43" s="124"/>
      <c r="C43" s="127"/>
      <c r="D43" s="130"/>
      <c r="E43" s="130"/>
      <c r="F43" s="23"/>
      <c r="G43" s="47"/>
      <c r="H43" s="57">
        <f t="shared" si="0"/>
        <v>0</v>
      </c>
      <c r="I43" s="24"/>
      <c r="J43" s="136"/>
      <c r="K43" s="136"/>
      <c r="L43" s="136"/>
      <c r="M43" s="115"/>
      <c r="N43" s="115"/>
      <c r="O43" s="115"/>
      <c r="P43" s="118"/>
      <c r="Q43" s="73"/>
      <c r="R43" s="73"/>
      <c r="S43" s="75"/>
      <c r="T43" s="77"/>
      <c r="U43" s="14"/>
      <c r="V43" s="91"/>
      <c r="W43" s="80"/>
      <c r="X43" s="80"/>
      <c r="Y43" s="62" t="str">
        <f>IF(AND(Y42="",Z42=""),"",IF($AA$5&gt;=(Y42+Z42),(Y42*5)-(Z42*5),"Погрешан унос података"))</f>
        <v/>
      </c>
      <c r="Z43" s="63"/>
      <c r="AA43" s="66" t="str">
        <f>IF(AND(AA42="",AB42=""),"",IF($AC$5=(AA42+AB42),(AA42*20)-(AB42*5),"Погрешан унос података"))</f>
        <v/>
      </c>
      <c r="AB43" s="67"/>
      <c r="AC43" s="140" t="str">
        <f>IF(AC42="","",IF($AE$5&gt;=AC42,AC42*10,"Погрешан унос"))</f>
        <v/>
      </c>
      <c r="AD43" s="70" t="str">
        <f>IF(AD42="","",AD42*-5)</f>
        <v/>
      </c>
      <c r="AE43" s="83"/>
      <c r="AF43" s="85"/>
      <c r="AG43" s="86"/>
      <c r="AH43" s="60"/>
      <c r="AI43" s="60"/>
      <c r="AJ43" s="60"/>
    </row>
    <row r="44" spans="1:36" s="10" customFormat="1" ht="15" customHeight="1" thickBot="1" x14ac:dyDescent="0.35">
      <c r="A44" s="122"/>
      <c r="B44" s="125"/>
      <c r="C44" s="128"/>
      <c r="D44" s="143"/>
      <c r="E44" s="143"/>
      <c r="F44" s="19"/>
      <c r="G44" s="48"/>
      <c r="H44" s="57">
        <f t="shared" si="0"/>
        <v>0</v>
      </c>
      <c r="I44" s="20"/>
      <c r="J44" s="137"/>
      <c r="K44" s="137"/>
      <c r="L44" s="137"/>
      <c r="M44" s="116"/>
      <c r="N44" s="116"/>
      <c r="O44" s="116"/>
      <c r="P44" s="119"/>
      <c r="Q44" s="71"/>
      <c r="R44" s="71"/>
      <c r="S44" s="6" t="str">
        <f>IF(OR(Q42=0,R42=0),"",R42-Q42)</f>
        <v/>
      </c>
      <c r="T44" s="78"/>
      <c r="U44" s="7" t="str">
        <f>IF(U43="","",U43*50)</f>
        <v/>
      </c>
      <c r="V44" s="92"/>
      <c r="W44" s="81"/>
      <c r="X44" s="81"/>
      <c r="Y44" s="64"/>
      <c r="Z44" s="65"/>
      <c r="AA44" s="68"/>
      <c r="AB44" s="69"/>
      <c r="AC44" s="141"/>
      <c r="AD44" s="71"/>
      <c r="AE44" s="84"/>
      <c r="AF44" s="85"/>
      <c r="AG44" s="87"/>
      <c r="AH44" s="61"/>
      <c r="AI44" s="61"/>
      <c r="AJ44" s="61"/>
    </row>
    <row r="45" spans="1:36" s="11" customFormat="1" ht="14.4" customHeight="1" thickBot="1" x14ac:dyDescent="0.35">
      <c r="A45" s="120" t="str">
        <f>IF(OR(B45="",B45="DNF",B45="DNS"),B45,IF(OR(C45="VK",C45="DISQ"),C45,IF(AF45&gt;1,AF45,RANK(C45,$C$9:$C$66,0))))</f>
        <v/>
      </c>
      <c r="B45" s="123" t="str">
        <f>IF(AND(F45="",F46="",F47=""),"",IF(J45="","DNS",IF(M45="","DNF",IF(OR(S47&gt;$U$5,AE45="DISQ"),"DISQ",U47+V45+W45+X45))))</f>
        <v/>
      </c>
      <c r="C45" s="126" t="str">
        <f>IF(OR(AND(B45="DISQ",AE45="VK"),AE45="VK",F47=""),"VK",B45)</f>
        <v>VK</v>
      </c>
      <c r="D45" s="129"/>
      <c r="E45" s="129"/>
      <c r="F45" s="15"/>
      <c r="G45" s="46"/>
      <c r="H45" s="57">
        <f t="shared" si="0"/>
        <v>0</v>
      </c>
      <c r="I45" s="16"/>
      <c r="J45" s="135"/>
      <c r="K45" s="135"/>
      <c r="L45" s="135"/>
      <c r="M45" s="114"/>
      <c r="N45" s="114"/>
      <c r="O45" s="114"/>
      <c r="P45" s="117"/>
      <c r="Q45" s="72">
        <f t="shared" ref="Q45" si="56">+(J45*3600)+(K45*60)+L45+P45</f>
        <v>0</v>
      </c>
      <c r="R45" s="72">
        <f>+(M45*3600)+(N45*60)+O45</f>
        <v>0</v>
      </c>
      <c r="S45" s="74" t="str">
        <f>IF(S47="","",IF(S47&lt;=$U$5,"УСПЕШНО","Прекорачење времена"))</f>
        <v/>
      </c>
      <c r="T45" s="76" t="str">
        <f>IF(OR(F47="",AE45="DISQ",AE45="VK"),"",IF(AND(S45="УСПЕШНО",U45="УСПЕШНО"),S47,""))</f>
        <v/>
      </c>
      <c r="U45" s="5" t="str">
        <f>IF(U47="","",IF(AND(U46=$Y$5),"УСПЕШНО",IF(AND(U46&lt;$Y$5),"Недостају све КТ")))</f>
        <v/>
      </c>
      <c r="V45" s="90" t="str">
        <f>IF(F45="","",IF(T45="",0,MIN($T$9:$T$66)/T45*100))</f>
        <v/>
      </c>
      <c r="W45" s="79" t="str">
        <f t="shared" ref="W45" si="57">IF(F45="","",(SUM(H45:H47)))</f>
        <v/>
      </c>
      <c r="X45" s="79" t="str">
        <f>IF(F45="","",AG45+AH45+AI45+AJ45)</f>
        <v/>
      </c>
      <c r="Y45" s="26"/>
      <c r="Z45" s="27"/>
      <c r="AA45" s="28"/>
      <c r="AB45" s="27"/>
      <c r="AC45" s="28"/>
      <c r="AD45" s="27"/>
      <c r="AE45" s="82"/>
      <c r="AF45" s="85"/>
      <c r="AG45" s="86">
        <f t="shared" ref="AG45" si="58">IF(Y46="",0,Y46)</f>
        <v>0</v>
      </c>
      <c r="AH45" s="60">
        <f t="shared" ref="AH45" si="59">IF(AA46="",0,AA46)</f>
        <v>0</v>
      </c>
      <c r="AI45" s="60">
        <f t="shared" ref="AI45:AJ45" si="60">IF(AC46="",0,AC46)</f>
        <v>0</v>
      </c>
      <c r="AJ45" s="60">
        <f t="shared" si="60"/>
        <v>0</v>
      </c>
    </row>
    <row r="46" spans="1:36" ht="14.4" customHeight="1" thickBot="1" x14ac:dyDescent="0.35">
      <c r="A46" s="121"/>
      <c r="B46" s="124"/>
      <c r="C46" s="127"/>
      <c r="D46" s="130"/>
      <c r="E46" s="130"/>
      <c r="F46" s="23"/>
      <c r="G46" s="47"/>
      <c r="H46" s="57">
        <f t="shared" si="0"/>
        <v>0</v>
      </c>
      <c r="I46" s="24"/>
      <c r="J46" s="136"/>
      <c r="K46" s="136"/>
      <c r="L46" s="136"/>
      <c r="M46" s="115"/>
      <c r="N46" s="115"/>
      <c r="O46" s="115"/>
      <c r="P46" s="118"/>
      <c r="Q46" s="73"/>
      <c r="R46" s="73"/>
      <c r="S46" s="75"/>
      <c r="T46" s="77"/>
      <c r="U46" s="14"/>
      <c r="V46" s="91"/>
      <c r="W46" s="80"/>
      <c r="X46" s="80"/>
      <c r="Y46" s="62" t="str">
        <f>IF(AND(Y45="",Z45=""),"",IF($AA$5&gt;=(Y45+Z45),(Y45*5)-(Z45*5),"Погрешан унос података"))</f>
        <v/>
      </c>
      <c r="Z46" s="63"/>
      <c r="AA46" s="66" t="str">
        <f>IF(AND(AA45="",AB45=""),"",IF($AC$5=(AA45+AB45),(AA45*20)-(AB45*5),"Погрешан унос података"))</f>
        <v/>
      </c>
      <c r="AB46" s="67"/>
      <c r="AC46" s="140" t="str">
        <f>IF(AC45="","",IF($AE$5&gt;=AC45,AC45*10,"Погрешан унос"))</f>
        <v/>
      </c>
      <c r="AD46" s="70" t="str">
        <f>IF(AD45="","",AD45*-5)</f>
        <v/>
      </c>
      <c r="AE46" s="83"/>
      <c r="AF46" s="85"/>
      <c r="AG46" s="86"/>
      <c r="AH46" s="60"/>
      <c r="AI46" s="60"/>
      <c r="AJ46" s="60"/>
    </row>
    <row r="47" spans="1:36" s="10" customFormat="1" ht="15" customHeight="1" thickBot="1" x14ac:dyDescent="0.35">
      <c r="A47" s="122"/>
      <c r="B47" s="125"/>
      <c r="C47" s="128"/>
      <c r="D47" s="143"/>
      <c r="E47" s="143"/>
      <c r="F47" s="19"/>
      <c r="G47" s="48"/>
      <c r="H47" s="57">
        <f t="shared" si="0"/>
        <v>0</v>
      </c>
      <c r="I47" s="20"/>
      <c r="J47" s="137"/>
      <c r="K47" s="137"/>
      <c r="L47" s="137"/>
      <c r="M47" s="116"/>
      <c r="N47" s="116"/>
      <c r="O47" s="116"/>
      <c r="P47" s="119"/>
      <c r="Q47" s="71"/>
      <c r="R47" s="71"/>
      <c r="S47" s="6" t="str">
        <f>IF(OR(Q45=0,R45=0),"",R45-Q45)</f>
        <v/>
      </c>
      <c r="T47" s="78"/>
      <c r="U47" s="7" t="str">
        <f>IF(U46="","",U46*50)</f>
        <v/>
      </c>
      <c r="V47" s="92"/>
      <c r="W47" s="81"/>
      <c r="X47" s="81"/>
      <c r="Y47" s="64"/>
      <c r="Z47" s="65"/>
      <c r="AA47" s="68"/>
      <c r="AB47" s="69"/>
      <c r="AC47" s="141"/>
      <c r="AD47" s="71"/>
      <c r="AE47" s="84"/>
      <c r="AF47" s="85"/>
      <c r="AG47" s="87"/>
      <c r="AH47" s="61"/>
      <c r="AI47" s="61"/>
      <c r="AJ47" s="61"/>
    </row>
    <row r="48" spans="1:36" s="11" customFormat="1" ht="14.4" customHeight="1" thickBot="1" x14ac:dyDescent="0.35">
      <c r="A48" s="120" t="str">
        <f>IF(OR(B48="",B48="DNF",B48="DNS"),B48,IF(OR(C48="VK",C48="DISQ"),C48,IF(AF48&gt;1,AF48,RANK(C48,$C$9:$C$66,0))))</f>
        <v/>
      </c>
      <c r="B48" s="123" t="str">
        <f>IF(AND(F48="",F49="",F50=""),"",IF(J48="","DNS",IF(M48="","DNF",IF(OR(S50&gt;$U$5,AE48="DISQ"),"DISQ",U50+V48+W48+X48))))</f>
        <v/>
      </c>
      <c r="C48" s="126" t="str">
        <f>IF(OR(AND(B48="DISQ",AE48="VK"),AE48="VK",F50=""),"VK",B48)</f>
        <v>VK</v>
      </c>
      <c r="D48" s="129"/>
      <c r="E48" s="129"/>
      <c r="F48" s="15"/>
      <c r="G48" s="46"/>
      <c r="H48" s="57">
        <f t="shared" si="0"/>
        <v>0</v>
      </c>
      <c r="I48" s="16"/>
      <c r="J48" s="135"/>
      <c r="K48" s="135"/>
      <c r="L48" s="135"/>
      <c r="M48" s="114"/>
      <c r="N48" s="114"/>
      <c r="O48" s="114"/>
      <c r="P48" s="117"/>
      <c r="Q48" s="72">
        <f t="shared" ref="Q48" si="61">+(J48*3600)+(K48*60)+L48+P48</f>
        <v>0</v>
      </c>
      <c r="R48" s="72">
        <f>+(M48*3600)+(N48*60)+O48</f>
        <v>0</v>
      </c>
      <c r="S48" s="74" t="str">
        <f>IF(S50="","",IF(S50&lt;=$U$5,"УСПЕШНО","Прекорачење времена"))</f>
        <v/>
      </c>
      <c r="T48" s="76" t="str">
        <f>IF(OR(F50="",AE48="DISQ",AE48="VK"),"",IF(AND(S48="УСПЕШНО",U48="УСПЕШНО"),S50,""))</f>
        <v/>
      </c>
      <c r="U48" s="5" t="str">
        <f>IF(U50="","",IF(AND(U49=$Y$5),"УСПЕШНО",IF(AND(U49&lt;$Y$5),"Недостају све КТ")))</f>
        <v/>
      </c>
      <c r="V48" s="90" t="str">
        <f>IF(F48="","",IF(T48="",0,MIN($T$9:$T$66)/T48*100))</f>
        <v/>
      </c>
      <c r="W48" s="79" t="str">
        <f t="shared" ref="W48" si="62">IF(F48="","",(SUM(H48:H50)))</f>
        <v/>
      </c>
      <c r="X48" s="79" t="str">
        <f>IF(F48="","",AG48+AH48+AI48+AJ48)</f>
        <v/>
      </c>
      <c r="Y48" s="26"/>
      <c r="Z48" s="27"/>
      <c r="AA48" s="28"/>
      <c r="AB48" s="27"/>
      <c r="AC48" s="28"/>
      <c r="AD48" s="27"/>
      <c r="AE48" s="82"/>
      <c r="AF48" s="85"/>
      <c r="AG48" s="86">
        <f t="shared" ref="AG48" si="63">IF(Y49="",0,Y49)</f>
        <v>0</v>
      </c>
      <c r="AH48" s="60">
        <f t="shared" ref="AH48" si="64">IF(AA49="",0,AA49)</f>
        <v>0</v>
      </c>
      <c r="AI48" s="60">
        <f t="shared" ref="AI48:AJ48" si="65">IF(AC49="",0,AC49)</f>
        <v>0</v>
      </c>
      <c r="AJ48" s="60">
        <f t="shared" si="65"/>
        <v>0</v>
      </c>
    </row>
    <row r="49" spans="1:36" ht="14.4" customHeight="1" thickBot="1" x14ac:dyDescent="0.35">
      <c r="A49" s="121"/>
      <c r="B49" s="124"/>
      <c r="C49" s="127"/>
      <c r="D49" s="130"/>
      <c r="E49" s="130"/>
      <c r="F49" s="23"/>
      <c r="G49" s="47"/>
      <c r="H49" s="57">
        <f t="shared" si="0"/>
        <v>0</v>
      </c>
      <c r="I49" s="24"/>
      <c r="J49" s="136"/>
      <c r="K49" s="136"/>
      <c r="L49" s="136"/>
      <c r="M49" s="115"/>
      <c r="N49" s="115"/>
      <c r="O49" s="115"/>
      <c r="P49" s="118"/>
      <c r="Q49" s="73"/>
      <c r="R49" s="73"/>
      <c r="S49" s="75"/>
      <c r="T49" s="77"/>
      <c r="U49" s="14"/>
      <c r="V49" s="91"/>
      <c r="W49" s="80"/>
      <c r="X49" s="80"/>
      <c r="Y49" s="62" t="str">
        <f>IF(AND(Y48="",Z48=""),"",IF($AA$5&gt;=(Y48+Z48),(Y48*5)-(Z48*5),"Погрешан унос података"))</f>
        <v/>
      </c>
      <c r="Z49" s="63"/>
      <c r="AA49" s="66" t="str">
        <f>IF(AND(AA48="",AB48=""),"",IF($AC$5=(AA48+AB48),(AA48*20)-(AB48*5),"Погрешан унос података"))</f>
        <v/>
      </c>
      <c r="AB49" s="67"/>
      <c r="AC49" s="140" t="str">
        <f>IF(AC48="","",IF($AE$5&gt;=AC48,AC48*10,"Погрешан унос"))</f>
        <v/>
      </c>
      <c r="AD49" s="70" t="str">
        <f>IF(AD48="","",AD48*-5)</f>
        <v/>
      </c>
      <c r="AE49" s="83"/>
      <c r="AF49" s="85"/>
      <c r="AG49" s="86"/>
      <c r="AH49" s="60"/>
      <c r="AI49" s="60"/>
      <c r="AJ49" s="60"/>
    </row>
    <row r="50" spans="1:36" s="10" customFormat="1" ht="15" customHeight="1" thickBot="1" x14ac:dyDescent="0.35">
      <c r="A50" s="122"/>
      <c r="B50" s="125"/>
      <c r="C50" s="128"/>
      <c r="D50" s="143"/>
      <c r="E50" s="143"/>
      <c r="F50" s="19"/>
      <c r="G50" s="48"/>
      <c r="H50" s="57">
        <f t="shared" si="0"/>
        <v>0</v>
      </c>
      <c r="I50" s="20"/>
      <c r="J50" s="137"/>
      <c r="K50" s="137"/>
      <c r="L50" s="137"/>
      <c r="M50" s="116"/>
      <c r="N50" s="116"/>
      <c r="O50" s="116"/>
      <c r="P50" s="119"/>
      <c r="Q50" s="71"/>
      <c r="R50" s="71"/>
      <c r="S50" s="6" t="str">
        <f>IF(OR(Q48=0,R48=0),"",R48-Q48)</f>
        <v/>
      </c>
      <c r="T50" s="78"/>
      <c r="U50" s="7" t="str">
        <f>IF(U49="","",U49*50)</f>
        <v/>
      </c>
      <c r="V50" s="92"/>
      <c r="W50" s="81"/>
      <c r="X50" s="81"/>
      <c r="Y50" s="64"/>
      <c r="Z50" s="65"/>
      <c r="AA50" s="68"/>
      <c r="AB50" s="69"/>
      <c r="AC50" s="141"/>
      <c r="AD50" s="71"/>
      <c r="AE50" s="84"/>
      <c r="AF50" s="85"/>
      <c r="AG50" s="87"/>
      <c r="AH50" s="61"/>
      <c r="AI50" s="61"/>
      <c r="AJ50" s="61"/>
    </row>
    <row r="51" spans="1:36" s="11" customFormat="1" ht="14.4" customHeight="1" thickBot="1" x14ac:dyDescent="0.35">
      <c r="A51" s="120" t="str">
        <f>IF(OR(B51="",B51="DNF",B51="DNS"),B51,IF(OR(C51="VK",C51="DISQ"),C51,IF(AF51&gt;1,AF51,RANK(C51,$C$9:$C$66,0))))</f>
        <v/>
      </c>
      <c r="B51" s="123" t="str">
        <f>IF(AND(F51="",F52="",F53=""),"",IF(J51="","DNS",IF(M51="","DNF",IF(OR(S53&gt;$U$5,AE51="DISQ"),"DISQ",U53+V51+W51+X51))))</f>
        <v/>
      </c>
      <c r="C51" s="126" t="str">
        <f>IF(OR(AND(B51="DISQ",AE51="VK"),AE51="VK",F53=""),"VK",B51)</f>
        <v>VK</v>
      </c>
      <c r="D51" s="129"/>
      <c r="E51" s="129"/>
      <c r="F51" s="15"/>
      <c r="G51" s="46"/>
      <c r="H51" s="57">
        <f t="shared" si="0"/>
        <v>0</v>
      </c>
      <c r="I51" s="16"/>
      <c r="J51" s="135"/>
      <c r="K51" s="135"/>
      <c r="L51" s="135"/>
      <c r="M51" s="114"/>
      <c r="N51" s="114"/>
      <c r="O51" s="114"/>
      <c r="P51" s="117"/>
      <c r="Q51" s="72">
        <f t="shared" ref="Q51" si="66">+(J51*3600)+(K51*60)+L51+P51</f>
        <v>0</v>
      </c>
      <c r="R51" s="72">
        <f>+(M51*3600)+(N51*60)+O51</f>
        <v>0</v>
      </c>
      <c r="S51" s="74" t="str">
        <f>IF(S53="","",IF(S53&lt;=$U$5,"УСПЕШНО","Прекорачење времена"))</f>
        <v/>
      </c>
      <c r="T51" s="76" t="str">
        <f>IF(OR(F53="",AE51="DISQ",AE51="VK"),"",IF(AND(S51="УСПЕШНО",U51="УСПЕШНО"),S53,""))</f>
        <v/>
      </c>
      <c r="U51" s="5" t="str">
        <f>IF(U53="","",IF(AND(U52=$Y$5),"УСПЕШНО",IF(AND(U52&lt;$Y$5),"Недостају све КТ")))</f>
        <v/>
      </c>
      <c r="V51" s="90" t="str">
        <f>IF(F51="","",IF(T51="",0,MIN($T$9:$T$66)/T51*100))</f>
        <v/>
      </c>
      <c r="W51" s="79" t="str">
        <f t="shared" ref="W51" si="67">IF(F51="","",(SUM(H51:H53)))</f>
        <v/>
      </c>
      <c r="X51" s="79" t="str">
        <f>IF(F51="","",AG51+AH51+AI51+AJ51)</f>
        <v/>
      </c>
      <c r="Y51" s="26"/>
      <c r="Z51" s="27"/>
      <c r="AA51" s="28"/>
      <c r="AB51" s="27"/>
      <c r="AC51" s="28"/>
      <c r="AD51" s="27"/>
      <c r="AE51" s="82"/>
      <c r="AF51" s="85"/>
      <c r="AG51" s="86">
        <f t="shared" ref="AG51" si="68">IF(Y52="",0,Y52)</f>
        <v>0</v>
      </c>
      <c r="AH51" s="60">
        <f t="shared" ref="AH51" si="69">IF(AA52="",0,AA52)</f>
        <v>0</v>
      </c>
      <c r="AI51" s="60">
        <f t="shared" ref="AI51:AJ51" si="70">IF(AC52="",0,AC52)</f>
        <v>0</v>
      </c>
      <c r="AJ51" s="60">
        <f t="shared" si="70"/>
        <v>0</v>
      </c>
    </row>
    <row r="52" spans="1:36" ht="14.4" customHeight="1" thickBot="1" x14ac:dyDescent="0.35">
      <c r="A52" s="121"/>
      <c r="B52" s="124"/>
      <c r="C52" s="127"/>
      <c r="D52" s="130"/>
      <c r="E52" s="130"/>
      <c r="F52" s="23"/>
      <c r="G52" s="47"/>
      <c r="H52" s="57">
        <f t="shared" si="0"/>
        <v>0</v>
      </c>
      <c r="I52" s="24"/>
      <c r="J52" s="136"/>
      <c r="K52" s="136"/>
      <c r="L52" s="136"/>
      <c r="M52" s="115"/>
      <c r="N52" s="115"/>
      <c r="O52" s="115"/>
      <c r="P52" s="118"/>
      <c r="Q52" s="73"/>
      <c r="R52" s="73"/>
      <c r="S52" s="75"/>
      <c r="T52" s="77"/>
      <c r="U52" s="14"/>
      <c r="V52" s="91"/>
      <c r="W52" s="80"/>
      <c r="X52" s="80"/>
      <c r="Y52" s="62" t="str">
        <f>IF(AND(Y51="",Z51=""),"",IF($AA$5&gt;=(Y51+Z51),(Y51*5)-(Z51*5),"Погрешан унос података"))</f>
        <v/>
      </c>
      <c r="Z52" s="63"/>
      <c r="AA52" s="66" t="str">
        <f>IF(AND(AA51="",AB51=""),"",IF($AC$5=(AA51+AB51),(AA51*20)-(AB51*5),"Погрешан унос података"))</f>
        <v/>
      </c>
      <c r="AB52" s="67"/>
      <c r="AC52" s="140" t="str">
        <f>IF(AC51="","",IF($AE$5&gt;=AC51,AC51*10,"Погрешан унос"))</f>
        <v/>
      </c>
      <c r="AD52" s="70" t="str">
        <f>IF(AD51="","",AD51*-5)</f>
        <v/>
      </c>
      <c r="AE52" s="83"/>
      <c r="AF52" s="85"/>
      <c r="AG52" s="86"/>
      <c r="AH52" s="60"/>
      <c r="AI52" s="60"/>
      <c r="AJ52" s="60"/>
    </row>
    <row r="53" spans="1:36" s="10" customFormat="1" ht="15" customHeight="1" thickBot="1" x14ac:dyDescent="0.35">
      <c r="A53" s="122"/>
      <c r="B53" s="125"/>
      <c r="C53" s="128"/>
      <c r="D53" s="143"/>
      <c r="E53" s="143"/>
      <c r="F53" s="19"/>
      <c r="G53" s="48"/>
      <c r="H53" s="57">
        <f t="shared" si="0"/>
        <v>0</v>
      </c>
      <c r="I53" s="20"/>
      <c r="J53" s="137"/>
      <c r="K53" s="137"/>
      <c r="L53" s="137"/>
      <c r="M53" s="116"/>
      <c r="N53" s="116"/>
      <c r="O53" s="116"/>
      <c r="P53" s="119"/>
      <c r="Q53" s="71"/>
      <c r="R53" s="71"/>
      <c r="S53" s="6" t="str">
        <f>IF(OR(Q51=0,R51=0),"",R51-Q51)</f>
        <v/>
      </c>
      <c r="T53" s="78"/>
      <c r="U53" s="7" t="str">
        <f>IF(U52="","",U52*50)</f>
        <v/>
      </c>
      <c r="V53" s="92"/>
      <c r="W53" s="81"/>
      <c r="X53" s="81"/>
      <c r="Y53" s="64"/>
      <c r="Z53" s="65"/>
      <c r="AA53" s="68"/>
      <c r="AB53" s="69"/>
      <c r="AC53" s="141"/>
      <c r="AD53" s="71"/>
      <c r="AE53" s="84"/>
      <c r="AF53" s="85"/>
      <c r="AG53" s="87"/>
      <c r="AH53" s="61"/>
      <c r="AI53" s="61"/>
      <c r="AJ53" s="61"/>
    </row>
    <row r="54" spans="1:36" s="11" customFormat="1" ht="14.4" customHeight="1" thickBot="1" x14ac:dyDescent="0.35">
      <c r="A54" s="120" t="str">
        <f>IF(OR(B54="",B54="DNF",B54="DNS"),B54,IF(OR(C54="VK",C54="DISQ"),C54,IF(AF54&gt;1,AF54,RANK(C54,$C$9:$C$66,0))))</f>
        <v/>
      </c>
      <c r="B54" s="123" t="str">
        <f>IF(AND(F54="",F55="",F56=""),"",IF(J54="","DNS",IF(M54="","DNF",IF(OR(S56&gt;$U$5,AE54="DISQ"),"DISQ",U56+V54+W54+X54))))</f>
        <v/>
      </c>
      <c r="C54" s="126" t="str">
        <f>IF(OR(AND(B54="DISQ",AE54="VK"),AE54="VK",F56=""),"VK",B54)</f>
        <v>VK</v>
      </c>
      <c r="D54" s="129"/>
      <c r="E54" s="129"/>
      <c r="F54" s="15"/>
      <c r="G54" s="46"/>
      <c r="H54" s="57">
        <f t="shared" si="0"/>
        <v>0</v>
      </c>
      <c r="I54" s="16"/>
      <c r="J54" s="135"/>
      <c r="K54" s="135"/>
      <c r="L54" s="135"/>
      <c r="M54" s="114"/>
      <c r="N54" s="114"/>
      <c r="O54" s="114"/>
      <c r="P54" s="117"/>
      <c r="Q54" s="72">
        <f t="shared" ref="Q54" si="71">+(J54*3600)+(K54*60)+L54+P54</f>
        <v>0</v>
      </c>
      <c r="R54" s="72">
        <f>+(M54*3600)+(N54*60)+O54</f>
        <v>0</v>
      </c>
      <c r="S54" s="74" t="str">
        <f>IF(S56="","",IF(S56&lt;=$U$5,"УСПЕШНО","Прекорачење времена"))</f>
        <v/>
      </c>
      <c r="T54" s="76" t="str">
        <f>IF(OR(F56="",AE54="DISQ",AE54="VK"),"",IF(AND(S54="УСПЕШНО",U54="УСПЕШНО"),S56,""))</f>
        <v/>
      </c>
      <c r="U54" s="5" t="str">
        <f>IF(U56="","",IF(AND(U55=$Y$5),"УСПЕШНО",IF(AND(U55&lt;$Y$5),"Недостају све КТ")))</f>
        <v/>
      </c>
      <c r="V54" s="90" t="str">
        <f>IF(F54="","",IF(T54="",0,MIN($T$9:$T$66)/T54*100))</f>
        <v/>
      </c>
      <c r="W54" s="79" t="str">
        <f t="shared" ref="W54" si="72">IF(F54="","",(SUM(H54:H56)))</f>
        <v/>
      </c>
      <c r="X54" s="79" t="str">
        <f>IF(F54="","",AG54+AH54+AI54+AJ54)</f>
        <v/>
      </c>
      <c r="Y54" s="26"/>
      <c r="Z54" s="27"/>
      <c r="AA54" s="28"/>
      <c r="AB54" s="27"/>
      <c r="AC54" s="28"/>
      <c r="AD54" s="27"/>
      <c r="AE54" s="82"/>
      <c r="AF54" s="85"/>
      <c r="AG54" s="86">
        <f t="shared" ref="AG54" si="73">IF(Y55="",0,Y55)</f>
        <v>0</v>
      </c>
      <c r="AH54" s="60">
        <f t="shared" ref="AH54" si="74">IF(AA55="",0,AA55)</f>
        <v>0</v>
      </c>
      <c r="AI54" s="60">
        <f t="shared" ref="AI54:AJ54" si="75">IF(AC55="",0,AC55)</f>
        <v>0</v>
      </c>
      <c r="AJ54" s="60">
        <f t="shared" si="75"/>
        <v>0</v>
      </c>
    </row>
    <row r="55" spans="1:36" ht="14.4" customHeight="1" thickBot="1" x14ac:dyDescent="0.35">
      <c r="A55" s="121"/>
      <c r="B55" s="124"/>
      <c r="C55" s="127"/>
      <c r="D55" s="130"/>
      <c r="E55" s="130"/>
      <c r="F55" s="23"/>
      <c r="G55" s="47"/>
      <c r="H55" s="57">
        <f t="shared" si="0"/>
        <v>0</v>
      </c>
      <c r="I55" s="24"/>
      <c r="J55" s="136"/>
      <c r="K55" s="136"/>
      <c r="L55" s="136"/>
      <c r="M55" s="115"/>
      <c r="N55" s="115"/>
      <c r="O55" s="115"/>
      <c r="P55" s="118"/>
      <c r="Q55" s="73"/>
      <c r="R55" s="73"/>
      <c r="S55" s="75"/>
      <c r="T55" s="77"/>
      <c r="U55" s="14"/>
      <c r="V55" s="91"/>
      <c r="W55" s="80"/>
      <c r="X55" s="80"/>
      <c r="Y55" s="62" t="str">
        <f>IF(AND(Y54="",Z54=""),"",IF($AA$5&gt;=(Y54+Z54),(Y54*5)-(Z54*5),"Погрешан унос података"))</f>
        <v/>
      </c>
      <c r="Z55" s="63"/>
      <c r="AA55" s="66" t="str">
        <f>IF(AND(AA54="",AB54=""),"",IF($AC$5=(AA54+AB54),(AA54*20)-(AB54*5),"Погрешан унос података"))</f>
        <v/>
      </c>
      <c r="AB55" s="67"/>
      <c r="AC55" s="140" t="str">
        <f>IF(AC54="","",IF($AE$5&gt;=AC54,AC54*10,"Погрешан унос"))</f>
        <v/>
      </c>
      <c r="AD55" s="70" t="str">
        <f>IF(AD54="","",AD54*-5)</f>
        <v/>
      </c>
      <c r="AE55" s="83"/>
      <c r="AF55" s="85"/>
      <c r="AG55" s="86"/>
      <c r="AH55" s="60"/>
      <c r="AI55" s="60"/>
      <c r="AJ55" s="60"/>
    </row>
    <row r="56" spans="1:36" s="10" customFormat="1" ht="15" customHeight="1" thickBot="1" x14ac:dyDescent="0.35">
      <c r="A56" s="122"/>
      <c r="B56" s="125"/>
      <c r="C56" s="128"/>
      <c r="D56" s="143"/>
      <c r="E56" s="143"/>
      <c r="F56" s="19"/>
      <c r="G56" s="48"/>
      <c r="H56" s="57">
        <f t="shared" si="0"/>
        <v>0</v>
      </c>
      <c r="I56" s="20"/>
      <c r="J56" s="137"/>
      <c r="K56" s="137"/>
      <c r="L56" s="137"/>
      <c r="M56" s="116"/>
      <c r="N56" s="116"/>
      <c r="O56" s="116"/>
      <c r="P56" s="119"/>
      <c r="Q56" s="71"/>
      <c r="R56" s="71"/>
      <c r="S56" s="6" t="str">
        <f>IF(OR(Q54=0,R54=0),"",R54-Q54)</f>
        <v/>
      </c>
      <c r="T56" s="78"/>
      <c r="U56" s="7" t="str">
        <f>IF(U55="","",U55*50)</f>
        <v/>
      </c>
      <c r="V56" s="92"/>
      <c r="W56" s="81"/>
      <c r="X56" s="81"/>
      <c r="Y56" s="64"/>
      <c r="Z56" s="65"/>
      <c r="AA56" s="68"/>
      <c r="AB56" s="69"/>
      <c r="AC56" s="141"/>
      <c r="AD56" s="71"/>
      <c r="AE56" s="84"/>
      <c r="AF56" s="85"/>
      <c r="AG56" s="87"/>
      <c r="AH56" s="61"/>
      <c r="AI56" s="61"/>
      <c r="AJ56" s="61"/>
    </row>
    <row r="57" spans="1:36" s="11" customFormat="1" ht="14.4" customHeight="1" thickBot="1" x14ac:dyDescent="0.35">
      <c r="A57" s="120" t="str">
        <f>IF(OR(B57="",B57="DNF",B57="DNS"),B57,IF(OR(C57="VK",C57="DISQ"),C57,IF(AF57&gt;1,AF57,RANK(C57,$C$9:$C$66,0))))</f>
        <v/>
      </c>
      <c r="B57" s="123" t="str">
        <f>IF(AND(F57="",F58="",F59=""),"",IF(J57="","DNS",IF(M57="","DNF",IF(OR(S59&gt;$U$5,AE57="DISQ"),"DISQ",U59+V57+W57+X57))))</f>
        <v/>
      </c>
      <c r="C57" s="126" t="str">
        <f>IF(OR(AND(B57="DISQ",AE57="VK"),AE57="VK",F59=""),"VK",B57)</f>
        <v>VK</v>
      </c>
      <c r="D57" s="129"/>
      <c r="E57" s="129"/>
      <c r="F57" s="15"/>
      <c r="G57" s="46"/>
      <c r="H57" s="57">
        <f t="shared" si="0"/>
        <v>0</v>
      </c>
      <c r="I57" s="16"/>
      <c r="J57" s="135"/>
      <c r="K57" s="135"/>
      <c r="L57" s="135"/>
      <c r="M57" s="114"/>
      <c r="N57" s="114"/>
      <c r="O57" s="114"/>
      <c r="P57" s="117"/>
      <c r="Q57" s="72">
        <f t="shared" ref="Q57" si="76">+(J57*3600)+(K57*60)+L57+P57</f>
        <v>0</v>
      </c>
      <c r="R57" s="72">
        <f>+(M57*3600)+(N57*60)+O57</f>
        <v>0</v>
      </c>
      <c r="S57" s="74" t="str">
        <f>IF(S59="","",IF(S59&lt;=$U$5,"УСПЕШНО","Прекорачење времена"))</f>
        <v/>
      </c>
      <c r="T57" s="76" t="str">
        <f>IF(OR(F59="",AE57="DISQ",AE57="VK"),"",IF(AND(S57="УСПЕШНО",U57="УСПЕШНО"),S59,""))</f>
        <v/>
      </c>
      <c r="U57" s="5" t="str">
        <f>IF(U59="","",IF(AND(U58=$Y$5),"УСПЕШНО",IF(AND(U58&lt;$Y$5),"Недостају све КТ")))</f>
        <v/>
      </c>
      <c r="V57" s="90" t="str">
        <f>IF(F57="","",IF(T57="",0,MIN($T$9:$T$66)/T57*100))</f>
        <v/>
      </c>
      <c r="W57" s="79" t="str">
        <f t="shared" ref="W57" si="77">IF(F57="","",(SUM(H57:H59)))</f>
        <v/>
      </c>
      <c r="X57" s="79" t="str">
        <f>IF(F57="","",AG57+AH57+AI57+AJ57)</f>
        <v/>
      </c>
      <c r="Y57" s="26"/>
      <c r="Z57" s="27"/>
      <c r="AA57" s="28"/>
      <c r="AB57" s="27"/>
      <c r="AC57" s="28"/>
      <c r="AD57" s="27"/>
      <c r="AE57" s="82"/>
      <c r="AF57" s="85"/>
      <c r="AG57" s="86">
        <f t="shared" ref="AG57" si="78">IF(Y58="",0,Y58)</f>
        <v>0</v>
      </c>
      <c r="AH57" s="60">
        <f t="shared" ref="AH57" si="79">IF(AA58="",0,AA58)</f>
        <v>0</v>
      </c>
      <c r="AI57" s="60">
        <f t="shared" ref="AI57:AJ57" si="80">IF(AC58="",0,AC58)</f>
        <v>0</v>
      </c>
      <c r="AJ57" s="60">
        <f t="shared" si="80"/>
        <v>0</v>
      </c>
    </row>
    <row r="58" spans="1:36" ht="14.4" customHeight="1" thickBot="1" x14ac:dyDescent="0.35">
      <c r="A58" s="121"/>
      <c r="B58" s="124"/>
      <c r="C58" s="127"/>
      <c r="D58" s="130"/>
      <c r="E58" s="130"/>
      <c r="F58" s="23"/>
      <c r="G58" s="47"/>
      <c r="H58" s="57">
        <f t="shared" si="0"/>
        <v>0</v>
      </c>
      <c r="I58" s="24"/>
      <c r="J58" s="136"/>
      <c r="K58" s="136"/>
      <c r="L58" s="136"/>
      <c r="M58" s="115"/>
      <c r="N58" s="115"/>
      <c r="O58" s="115"/>
      <c r="P58" s="118"/>
      <c r="Q58" s="73"/>
      <c r="R58" s="73"/>
      <c r="S58" s="75"/>
      <c r="T58" s="77"/>
      <c r="U58" s="14"/>
      <c r="V58" s="91"/>
      <c r="W58" s="80"/>
      <c r="X58" s="80"/>
      <c r="Y58" s="62" t="str">
        <f>IF(AND(Y57="",Z57=""),"",IF($AA$5&gt;=(Y57+Z57),(Y57*5)-(Z57*5),"Погрешан унос података"))</f>
        <v/>
      </c>
      <c r="Z58" s="63"/>
      <c r="AA58" s="66" t="str">
        <f>IF(AND(AA57="",AB57=""),"",IF($AC$5=(AA57+AB57),(AA57*20)-(AB57*5),"Погрешан унос података"))</f>
        <v/>
      </c>
      <c r="AB58" s="67"/>
      <c r="AC58" s="140" t="str">
        <f>IF(AC57="","",IF($AE$5&gt;=AC57,AC57*10,"Погрешан унос"))</f>
        <v/>
      </c>
      <c r="AD58" s="70" t="str">
        <f>IF(AD57="","",AD57*-5)</f>
        <v/>
      </c>
      <c r="AE58" s="83"/>
      <c r="AF58" s="85"/>
      <c r="AG58" s="86"/>
      <c r="AH58" s="60"/>
      <c r="AI58" s="60"/>
      <c r="AJ58" s="60"/>
    </row>
    <row r="59" spans="1:36" s="10" customFormat="1" ht="15" customHeight="1" thickBot="1" x14ac:dyDescent="0.35">
      <c r="A59" s="122"/>
      <c r="B59" s="125"/>
      <c r="C59" s="128"/>
      <c r="D59" s="143"/>
      <c r="E59" s="143"/>
      <c r="F59" s="19"/>
      <c r="G59" s="48"/>
      <c r="H59" s="57">
        <f t="shared" si="0"/>
        <v>0</v>
      </c>
      <c r="I59" s="20"/>
      <c r="J59" s="137"/>
      <c r="K59" s="137"/>
      <c r="L59" s="137"/>
      <c r="M59" s="116"/>
      <c r="N59" s="116"/>
      <c r="O59" s="116"/>
      <c r="P59" s="119"/>
      <c r="Q59" s="71"/>
      <c r="R59" s="71"/>
      <c r="S59" s="6" t="str">
        <f>IF(OR(Q57=0,R57=0),"",R57-Q57)</f>
        <v/>
      </c>
      <c r="T59" s="78"/>
      <c r="U59" s="7" t="str">
        <f>IF(U58="","",U58*50)</f>
        <v/>
      </c>
      <c r="V59" s="92"/>
      <c r="W59" s="81"/>
      <c r="X59" s="81"/>
      <c r="Y59" s="64"/>
      <c r="Z59" s="65"/>
      <c r="AA59" s="68"/>
      <c r="AB59" s="69"/>
      <c r="AC59" s="141"/>
      <c r="AD59" s="71"/>
      <c r="AE59" s="84"/>
      <c r="AF59" s="85"/>
      <c r="AG59" s="87"/>
      <c r="AH59" s="61"/>
      <c r="AI59" s="61"/>
      <c r="AJ59" s="61"/>
    </row>
    <row r="60" spans="1:36" s="11" customFormat="1" ht="14.4" customHeight="1" thickBot="1" x14ac:dyDescent="0.35">
      <c r="A60" s="120" t="str">
        <f>IF(OR(B60="",B60="DNF",B60="DNS"),B60,IF(OR(C60="VK",C60="DISQ"),C60,IF(AF60&gt;1,AF60,RANK(C60,$C$9:$C$66,0))))</f>
        <v/>
      </c>
      <c r="B60" s="123" t="str">
        <f>IF(AND(F60="",F61="",F62=""),"",IF(J60="","DNS",IF(M60="","DNF",IF(OR(S62&gt;$U$5,AE60="DISQ"),"DISQ",U62+V60+W60+X60))))</f>
        <v/>
      </c>
      <c r="C60" s="126" t="str">
        <f>IF(OR(AND(B60="DISQ",AE60="VK"),AE60="VK",F62=""),"VK",B60)</f>
        <v>VK</v>
      </c>
      <c r="D60" s="129"/>
      <c r="E60" s="129"/>
      <c r="F60" s="15"/>
      <c r="G60" s="46"/>
      <c r="H60" s="57">
        <f t="shared" si="0"/>
        <v>0</v>
      </c>
      <c r="I60" s="16"/>
      <c r="J60" s="135"/>
      <c r="K60" s="135"/>
      <c r="L60" s="135"/>
      <c r="M60" s="114"/>
      <c r="N60" s="114"/>
      <c r="O60" s="114"/>
      <c r="P60" s="117"/>
      <c r="Q60" s="72">
        <f t="shared" ref="Q60" si="81">+(J60*3600)+(K60*60)+L60+P60</f>
        <v>0</v>
      </c>
      <c r="R60" s="72">
        <f>+(M60*3600)+(N60*60)+O60</f>
        <v>0</v>
      </c>
      <c r="S60" s="74" t="str">
        <f>IF(S62="","",IF(S62&lt;=$U$5,"УСПЕШНО","Прекорачење времена"))</f>
        <v/>
      </c>
      <c r="T60" s="76" t="str">
        <f>IF(OR(F62="",AE60="DISQ",AE60="VK"),"",IF(AND(S60="УСПЕШНО",U60="УСПЕШНО"),S62,""))</f>
        <v/>
      </c>
      <c r="U60" s="5" t="str">
        <f>IF(U62="","",IF(AND(U61=$Y$5),"УСПЕШНО",IF(AND(U61&lt;$Y$5),"Недостају све КТ")))</f>
        <v/>
      </c>
      <c r="V60" s="90" t="str">
        <f>IF(F60="","",IF(T60="",0,MIN($T$9:$T$66)/T60*100))</f>
        <v/>
      </c>
      <c r="W60" s="79" t="str">
        <f t="shared" ref="W60" si="82">IF(F60="","",(SUM(H60:H62)))</f>
        <v/>
      </c>
      <c r="X60" s="79" t="str">
        <f>IF(F60="","",AG60+AH60+AI60+AJ60)</f>
        <v/>
      </c>
      <c r="Y60" s="26"/>
      <c r="Z60" s="27"/>
      <c r="AA60" s="28"/>
      <c r="AB60" s="27"/>
      <c r="AC60" s="28"/>
      <c r="AD60" s="27"/>
      <c r="AE60" s="82"/>
      <c r="AF60" s="85"/>
      <c r="AG60" s="86">
        <f t="shared" ref="AG60" si="83">IF(Y61="",0,Y61)</f>
        <v>0</v>
      </c>
      <c r="AH60" s="60">
        <f t="shared" ref="AH60" si="84">IF(AA61="",0,AA61)</f>
        <v>0</v>
      </c>
      <c r="AI60" s="60">
        <f t="shared" ref="AI60:AJ60" si="85">IF(AC61="",0,AC61)</f>
        <v>0</v>
      </c>
      <c r="AJ60" s="60">
        <f t="shared" si="85"/>
        <v>0</v>
      </c>
    </row>
    <row r="61" spans="1:36" ht="14.4" customHeight="1" thickBot="1" x14ac:dyDescent="0.35">
      <c r="A61" s="121"/>
      <c r="B61" s="124"/>
      <c r="C61" s="127"/>
      <c r="D61" s="130"/>
      <c r="E61" s="130"/>
      <c r="F61" s="23"/>
      <c r="G61" s="47"/>
      <c r="H61" s="57">
        <f t="shared" si="0"/>
        <v>0</v>
      </c>
      <c r="I61" s="24"/>
      <c r="J61" s="136"/>
      <c r="K61" s="136"/>
      <c r="L61" s="136"/>
      <c r="M61" s="115"/>
      <c r="N61" s="115"/>
      <c r="O61" s="115"/>
      <c r="P61" s="118"/>
      <c r="Q61" s="73"/>
      <c r="R61" s="73"/>
      <c r="S61" s="75"/>
      <c r="T61" s="77"/>
      <c r="U61" s="14"/>
      <c r="V61" s="91"/>
      <c r="W61" s="80"/>
      <c r="X61" s="80"/>
      <c r="Y61" s="62" t="str">
        <f>IF(AND(Y60="",Z60=""),"",IF($AA$5&gt;=(Y60+Z60),(Y60*5)-(Z60*5),"Погрешан унос података"))</f>
        <v/>
      </c>
      <c r="Z61" s="63"/>
      <c r="AA61" s="66" t="str">
        <f>IF(AND(AA60="",AB60=""),"",IF($AC$5=(AA60+AB60),(AA60*20)-(AB60*5),"Погрешан унос података"))</f>
        <v/>
      </c>
      <c r="AB61" s="67"/>
      <c r="AC61" s="140" t="str">
        <f>IF(AC60="","",IF($AE$5&gt;=AC60,AC60*10,"Погрешан унос"))</f>
        <v/>
      </c>
      <c r="AD61" s="70" t="str">
        <f>IF(AD60="","",AD60*-5)</f>
        <v/>
      </c>
      <c r="AE61" s="83"/>
      <c r="AF61" s="85"/>
      <c r="AG61" s="86"/>
      <c r="AH61" s="60"/>
      <c r="AI61" s="60"/>
      <c r="AJ61" s="60"/>
    </row>
    <row r="62" spans="1:36" s="10" customFormat="1" ht="15" customHeight="1" thickBot="1" x14ac:dyDescent="0.35">
      <c r="A62" s="122"/>
      <c r="B62" s="125"/>
      <c r="C62" s="128"/>
      <c r="D62" s="143"/>
      <c r="E62" s="143"/>
      <c r="F62" s="19"/>
      <c r="G62" s="48"/>
      <c r="H62" s="57">
        <f t="shared" si="0"/>
        <v>0</v>
      </c>
      <c r="I62" s="20"/>
      <c r="J62" s="137"/>
      <c r="K62" s="137"/>
      <c r="L62" s="137"/>
      <c r="M62" s="116"/>
      <c r="N62" s="116"/>
      <c r="O62" s="116"/>
      <c r="P62" s="119"/>
      <c r="Q62" s="71"/>
      <c r="R62" s="71"/>
      <c r="S62" s="6" t="str">
        <f>IF(OR(Q60=0,R60=0),"",R60-Q60)</f>
        <v/>
      </c>
      <c r="T62" s="78"/>
      <c r="U62" s="7" t="str">
        <f>IF(U61="","",U61*50)</f>
        <v/>
      </c>
      <c r="V62" s="92"/>
      <c r="W62" s="81"/>
      <c r="X62" s="81"/>
      <c r="Y62" s="64"/>
      <c r="Z62" s="65"/>
      <c r="AA62" s="68"/>
      <c r="AB62" s="69"/>
      <c r="AC62" s="141"/>
      <c r="AD62" s="71"/>
      <c r="AE62" s="84"/>
      <c r="AF62" s="85"/>
      <c r="AG62" s="87"/>
      <c r="AH62" s="61"/>
      <c r="AI62" s="61"/>
      <c r="AJ62" s="61"/>
    </row>
    <row r="63" spans="1:36" s="11" customFormat="1" ht="14.4" customHeight="1" thickBot="1" x14ac:dyDescent="0.35">
      <c r="A63" s="120" t="str">
        <f>IF(OR(B63="",B63="DNF",B63="DNS"),B63,IF(OR(C63="VK",C63="DISQ"),C63,IF(AF63&gt;1,AF63,RANK(C63,$C$9:$C$66,0))))</f>
        <v/>
      </c>
      <c r="B63" s="123" t="str">
        <f>IF(AND(F63="",F64="",F65=""),"",IF(J63="","DNS",IF(M63="","DNF",IF(OR(S65&gt;$U$5,AE63="DISQ"),"DISQ",U65+V63+W63+X63))))</f>
        <v/>
      </c>
      <c r="C63" s="126" t="str">
        <f>IF(OR(AND(B63="DISQ",AE63="VK"),AE63="VK",F65=""),"VK",B63)</f>
        <v>VK</v>
      </c>
      <c r="D63" s="129"/>
      <c r="E63" s="129"/>
      <c r="F63" s="15"/>
      <c r="G63" s="46"/>
      <c r="H63" s="57">
        <f t="shared" si="0"/>
        <v>0</v>
      </c>
      <c r="I63" s="16"/>
      <c r="J63" s="135"/>
      <c r="K63" s="135"/>
      <c r="L63" s="135"/>
      <c r="M63" s="114"/>
      <c r="N63" s="114"/>
      <c r="O63" s="114"/>
      <c r="P63" s="117"/>
      <c r="Q63" s="72">
        <f t="shared" ref="Q63" si="86">+(J63*3600)+(K63*60)+L63+P63</f>
        <v>0</v>
      </c>
      <c r="R63" s="72">
        <f>+(M63*3600)+(N63*60)+O63</f>
        <v>0</v>
      </c>
      <c r="S63" s="74" t="str">
        <f>IF(S65="","",IF(S65&lt;=$U$5,"УСПЕШНО","Прекорачење времена"))</f>
        <v/>
      </c>
      <c r="T63" s="76" t="str">
        <f>IF(OR(F65="",AE63="DISQ",AE63="VK"),"",IF(AND(S63="УСПЕШНО",U63="УСПЕШНО"),S65,""))</f>
        <v/>
      </c>
      <c r="U63" s="5" t="str">
        <f>IF(U65="","",IF(AND(U64=$Y$5),"УСПЕШНО",IF(AND(U64&lt;$Y$5),"Недостају све КТ")))</f>
        <v/>
      </c>
      <c r="V63" s="90" t="str">
        <f>IF(F63="","",IF(T63="",0,MIN($T$9:$T$66)/T63*100))</f>
        <v/>
      </c>
      <c r="W63" s="79" t="str">
        <f t="shared" ref="W63" si="87">IF(F63="","",(SUM(H63:H65)))</f>
        <v/>
      </c>
      <c r="X63" s="79" t="str">
        <f>IF(F63="","",AG63+AH63+AI63+AJ63)</f>
        <v/>
      </c>
      <c r="Y63" s="26"/>
      <c r="Z63" s="27"/>
      <c r="AA63" s="28"/>
      <c r="AB63" s="27"/>
      <c r="AC63" s="28"/>
      <c r="AD63" s="27"/>
      <c r="AE63" s="82"/>
      <c r="AF63" s="85"/>
      <c r="AG63" s="86">
        <f t="shared" ref="AG63" si="88">IF(Y64="",0,Y64)</f>
        <v>0</v>
      </c>
      <c r="AH63" s="60">
        <f t="shared" ref="AH63" si="89">IF(AA64="",0,AA64)</f>
        <v>0</v>
      </c>
      <c r="AI63" s="60">
        <f t="shared" ref="AI63:AJ63" si="90">IF(AC64="",0,AC64)</f>
        <v>0</v>
      </c>
      <c r="AJ63" s="60">
        <f t="shared" si="90"/>
        <v>0</v>
      </c>
    </row>
    <row r="64" spans="1:36" ht="14.4" customHeight="1" thickBot="1" x14ac:dyDescent="0.35">
      <c r="A64" s="121"/>
      <c r="B64" s="124"/>
      <c r="C64" s="127"/>
      <c r="D64" s="130"/>
      <c r="E64" s="130"/>
      <c r="F64" s="23"/>
      <c r="G64" s="47"/>
      <c r="H64" s="57">
        <f t="shared" si="0"/>
        <v>0</v>
      </c>
      <c r="I64" s="24"/>
      <c r="J64" s="136"/>
      <c r="K64" s="136"/>
      <c r="L64" s="136"/>
      <c r="M64" s="115"/>
      <c r="N64" s="115"/>
      <c r="O64" s="115"/>
      <c r="P64" s="118"/>
      <c r="Q64" s="73"/>
      <c r="R64" s="73"/>
      <c r="S64" s="75"/>
      <c r="T64" s="77"/>
      <c r="U64" s="14"/>
      <c r="V64" s="91"/>
      <c r="W64" s="80"/>
      <c r="X64" s="80"/>
      <c r="Y64" s="62" t="str">
        <f>IF(AND(Y63="",Z63=""),"",IF($AA$5&gt;=(Y63+Z63),(Y63*5)-(Z63*5),"Погрешан унос података"))</f>
        <v/>
      </c>
      <c r="Z64" s="63"/>
      <c r="AA64" s="66" t="str">
        <f>IF(AND(AA63="",AB63=""),"",IF($AC$5=(AA63+AB63),(AA63*20)-(AB63*5),"Погрешан унос података"))</f>
        <v/>
      </c>
      <c r="AB64" s="67"/>
      <c r="AC64" s="140" t="str">
        <f>IF(AC63="","",IF($AE$5&gt;=AC63,AC63*10,"Погрешан унос"))</f>
        <v/>
      </c>
      <c r="AD64" s="70" t="str">
        <f>IF(AD63="","",AD63*-5)</f>
        <v/>
      </c>
      <c r="AE64" s="83"/>
      <c r="AF64" s="85"/>
      <c r="AG64" s="86"/>
      <c r="AH64" s="60"/>
      <c r="AI64" s="60"/>
      <c r="AJ64" s="60"/>
    </row>
    <row r="65" spans="1:36" s="10" customFormat="1" ht="15" customHeight="1" thickBot="1" x14ac:dyDescent="0.35">
      <c r="A65" s="122"/>
      <c r="B65" s="125"/>
      <c r="C65" s="128"/>
      <c r="D65" s="143"/>
      <c r="E65" s="143"/>
      <c r="F65" s="19"/>
      <c r="G65" s="48"/>
      <c r="H65" s="57">
        <f t="shared" si="0"/>
        <v>0</v>
      </c>
      <c r="I65" s="20"/>
      <c r="J65" s="137"/>
      <c r="K65" s="137"/>
      <c r="L65" s="137"/>
      <c r="M65" s="116"/>
      <c r="N65" s="116"/>
      <c r="O65" s="116"/>
      <c r="P65" s="119"/>
      <c r="Q65" s="71"/>
      <c r="R65" s="71"/>
      <c r="S65" s="6" t="str">
        <f>IF(OR(Q63=0,R63=0),"",R63-Q63)</f>
        <v/>
      </c>
      <c r="T65" s="78"/>
      <c r="U65" s="7" t="str">
        <f>IF(U64="","",U64*50)</f>
        <v/>
      </c>
      <c r="V65" s="92"/>
      <c r="W65" s="81"/>
      <c r="X65" s="81"/>
      <c r="Y65" s="64"/>
      <c r="Z65" s="65"/>
      <c r="AA65" s="68"/>
      <c r="AB65" s="69"/>
      <c r="AC65" s="141"/>
      <c r="AD65" s="71"/>
      <c r="AE65" s="84"/>
      <c r="AF65" s="85"/>
      <c r="AG65" s="87"/>
      <c r="AH65" s="61"/>
      <c r="AI65" s="61"/>
      <c r="AJ65" s="61"/>
    </row>
    <row r="66" spans="1:36" s="11" customFormat="1" ht="14.4" customHeight="1" thickBot="1" x14ac:dyDescent="0.35">
      <c r="A66" s="120" t="str">
        <f>IF(OR(B66="",B66="DNF",B66="DNS"),B66,IF(OR(C66="VK",C66="DISQ"),C66,IF(AF66&gt;1,AF66,RANK(C66,$C$9:$C$66,0))))</f>
        <v/>
      </c>
      <c r="B66" s="123" t="str">
        <f>IF(AND(F66="",F67="",F68=""),"",IF(J66="","DNS",IF(M66="","DNF",IF(OR(S68&gt;$U$5,AE66="DISQ"),"DISQ",U68+V66+W66+X66))))</f>
        <v/>
      </c>
      <c r="C66" s="126" t="str">
        <f>IF(OR(AND(B66="DISQ",AE66="VK"),AE66="VK",F68=""),"VK",B66)</f>
        <v>VK</v>
      </c>
      <c r="D66" s="129"/>
      <c r="E66" s="129"/>
      <c r="F66" s="15"/>
      <c r="G66" s="46"/>
      <c r="H66" s="57">
        <f t="shared" si="0"/>
        <v>0</v>
      </c>
      <c r="I66" s="16"/>
      <c r="J66" s="135"/>
      <c r="K66" s="135"/>
      <c r="L66" s="135"/>
      <c r="M66" s="114"/>
      <c r="N66" s="114"/>
      <c r="O66" s="114"/>
      <c r="P66" s="117"/>
      <c r="Q66" s="72">
        <f t="shared" ref="Q66" si="91">+(J66*3600)+(K66*60)+L66+P66</f>
        <v>0</v>
      </c>
      <c r="R66" s="72">
        <f>+(M66*3600)+(N66*60)+O66</f>
        <v>0</v>
      </c>
      <c r="S66" s="74" t="str">
        <f>IF(S68="","",IF(S68&lt;=$U$5,"УСПЕШНО","Прекорачење времена"))</f>
        <v/>
      </c>
      <c r="T66" s="76" t="str">
        <f>IF(OR(F68="",AE66="DISQ",AE66="VK"),"",IF(AND(S66="УСПЕШНО",U66="УСПЕШНО"),S68,""))</f>
        <v/>
      </c>
      <c r="U66" s="5" t="str">
        <f>IF(U68="","",IF(AND(U67=$Y$5),"УСПЕШНО",IF(AND(U67&lt;$Y$5),"Недостају све КТ")))</f>
        <v/>
      </c>
      <c r="V66" s="90" t="str">
        <f>IF(F66="","",IF(T66="",0,MIN($T$9:$T$66)/T66*100))</f>
        <v/>
      </c>
      <c r="W66" s="79" t="str">
        <f t="shared" ref="W66" si="92">IF(F66="","",(SUM(H66:H68)))</f>
        <v/>
      </c>
      <c r="X66" s="79" t="str">
        <f>IF(F66="","",AG66+AH66+AI66+AJ66)</f>
        <v/>
      </c>
      <c r="Y66" s="26"/>
      <c r="Z66" s="27"/>
      <c r="AA66" s="28"/>
      <c r="AB66" s="27"/>
      <c r="AC66" s="28"/>
      <c r="AD66" s="27"/>
      <c r="AE66" s="82"/>
      <c r="AF66" s="85"/>
      <c r="AG66" s="86">
        <f t="shared" ref="AG66" si="93">IF(Y67="",0,Y67)</f>
        <v>0</v>
      </c>
      <c r="AH66" s="60">
        <f t="shared" ref="AH66" si="94">IF(AA67="",0,AA67)</f>
        <v>0</v>
      </c>
      <c r="AI66" s="60">
        <f t="shared" ref="AI66:AJ66" si="95">IF(AC67="",0,AC67)</f>
        <v>0</v>
      </c>
      <c r="AJ66" s="60">
        <f t="shared" si="95"/>
        <v>0</v>
      </c>
    </row>
    <row r="67" spans="1:36" ht="14.4" customHeight="1" thickBot="1" x14ac:dyDescent="0.35">
      <c r="A67" s="121"/>
      <c r="B67" s="124"/>
      <c r="C67" s="127"/>
      <c r="D67" s="130"/>
      <c r="E67" s="130"/>
      <c r="F67" s="23"/>
      <c r="G67" s="47"/>
      <c r="H67" s="57">
        <f t="shared" si="0"/>
        <v>0</v>
      </c>
      <c r="I67" s="24"/>
      <c r="J67" s="136"/>
      <c r="K67" s="136"/>
      <c r="L67" s="136"/>
      <c r="M67" s="115"/>
      <c r="N67" s="115"/>
      <c r="O67" s="115"/>
      <c r="P67" s="118"/>
      <c r="Q67" s="73"/>
      <c r="R67" s="73"/>
      <c r="S67" s="75"/>
      <c r="T67" s="77"/>
      <c r="U67" s="14"/>
      <c r="V67" s="91"/>
      <c r="W67" s="80"/>
      <c r="X67" s="80"/>
      <c r="Y67" s="62" t="str">
        <f>IF(AND(Y66="",Z66=""),"",IF($AA$5&gt;=(Y66+Z66),(Y66*5)-(Z66*5),"Погрешан унос података"))</f>
        <v/>
      </c>
      <c r="Z67" s="63"/>
      <c r="AA67" s="66" t="str">
        <f>IF(AND(AA66="",AB66=""),"",IF($AC$5=(AA66+AB66),(AA66*20)-(AB66*5),"Погрешан унос података"))</f>
        <v/>
      </c>
      <c r="AB67" s="67"/>
      <c r="AC67" s="140" t="str">
        <f>IF(AC66="","",IF($AE$5&gt;=AC66,AC66*10,"Погрешан унос"))</f>
        <v/>
      </c>
      <c r="AD67" s="70" t="str">
        <f>IF(AD66="","",AD66*-5)</f>
        <v/>
      </c>
      <c r="AE67" s="83"/>
      <c r="AF67" s="85"/>
      <c r="AG67" s="86"/>
      <c r="AH67" s="60"/>
      <c r="AI67" s="60"/>
      <c r="AJ67" s="60"/>
    </row>
    <row r="68" spans="1:36" s="10" customFormat="1" ht="15" customHeight="1" thickBot="1" x14ac:dyDescent="0.35">
      <c r="A68" s="144"/>
      <c r="B68" s="145"/>
      <c r="C68" s="128"/>
      <c r="D68" s="143"/>
      <c r="E68" s="143"/>
      <c r="F68" s="19"/>
      <c r="G68" s="48"/>
      <c r="H68" s="57">
        <f t="shared" si="0"/>
        <v>0</v>
      </c>
      <c r="I68" s="20"/>
      <c r="J68" s="137"/>
      <c r="K68" s="137"/>
      <c r="L68" s="137"/>
      <c r="M68" s="116"/>
      <c r="N68" s="116"/>
      <c r="O68" s="116"/>
      <c r="P68" s="119"/>
      <c r="Q68" s="71"/>
      <c r="R68" s="71"/>
      <c r="S68" s="6" t="str">
        <f>IF(OR(Q66=0,R66=0),"",R66-Q66)</f>
        <v/>
      </c>
      <c r="T68" s="78"/>
      <c r="U68" s="7" t="str">
        <f>IF(U67="","",U67*50)</f>
        <v/>
      </c>
      <c r="V68" s="92"/>
      <c r="W68" s="81"/>
      <c r="X68" s="81"/>
      <c r="Y68" s="64"/>
      <c r="Z68" s="65"/>
      <c r="AA68" s="68"/>
      <c r="AB68" s="69"/>
      <c r="AC68" s="141"/>
      <c r="AD68" s="71"/>
      <c r="AE68" s="84"/>
      <c r="AF68" s="85"/>
      <c r="AG68" s="87"/>
      <c r="AH68" s="61"/>
      <c r="AI68" s="61"/>
      <c r="AJ68" s="61"/>
    </row>
  </sheetData>
  <sheetProtection algorithmName="SHA-512" hashValue="IGss1GPg+x0u6yDA9oOpP1Wc+gFUsnePR4QSzefQvaquAmkinBnrBEmj3QRSsZbqEwxtSRrTBaXjtRMifWprpg==" saltValue="n6lLyXDU0LDK5CpHLGSTVA==" spinCount="100000" sheet="1" objects="1" scenarios="1"/>
  <mergeCells count="622">
    <mergeCell ref="A66:A68"/>
    <mergeCell ref="B66:B68"/>
    <mergeCell ref="C66:C68"/>
    <mergeCell ref="D66:D68"/>
    <mergeCell ref="E66:E68"/>
    <mergeCell ref="J66:J68"/>
    <mergeCell ref="AE63:AE65"/>
    <mergeCell ref="AF63:AF65"/>
    <mergeCell ref="AG63:AG65"/>
    <mergeCell ref="A63:A65"/>
    <mergeCell ref="B63:B65"/>
    <mergeCell ref="C63:C65"/>
    <mergeCell ref="D63:D65"/>
    <mergeCell ref="E63:E65"/>
    <mergeCell ref="J63:J65"/>
    <mergeCell ref="AH66:AH68"/>
    <mergeCell ref="AI66:AI68"/>
    <mergeCell ref="Q66:Q68"/>
    <mergeCell ref="V66:V68"/>
    <mergeCell ref="W66:W68"/>
    <mergeCell ref="K66:K68"/>
    <mergeCell ref="L66:L68"/>
    <mergeCell ref="M66:M68"/>
    <mergeCell ref="N66:N68"/>
    <mergeCell ref="O66:O68"/>
    <mergeCell ref="P66:P68"/>
    <mergeCell ref="AC67:AC68"/>
    <mergeCell ref="R66:R68"/>
    <mergeCell ref="S66:S67"/>
    <mergeCell ref="T66:T68"/>
    <mergeCell ref="X66:X68"/>
    <mergeCell ref="AE66:AE68"/>
    <mergeCell ref="AF66:AF68"/>
    <mergeCell ref="AG66:AG68"/>
    <mergeCell ref="AH63:AH65"/>
    <mergeCell ref="AI63:AI65"/>
    <mergeCell ref="Q63:Q65"/>
    <mergeCell ref="V63:V65"/>
    <mergeCell ref="W63:W65"/>
    <mergeCell ref="K63:K65"/>
    <mergeCell ref="L63:L65"/>
    <mergeCell ref="M63:M65"/>
    <mergeCell ref="N63:N65"/>
    <mergeCell ref="O63:O65"/>
    <mergeCell ref="P63:P65"/>
    <mergeCell ref="AC64:AC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V57:V59"/>
    <mergeCell ref="W57:W59"/>
    <mergeCell ref="AC58:AC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V60:V62"/>
    <mergeCell ref="W60:W62"/>
    <mergeCell ref="AC61:AC62"/>
    <mergeCell ref="R60:R62"/>
    <mergeCell ref="N51:N53"/>
    <mergeCell ref="O51:O53"/>
    <mergeCell ref="P51:P53"/>
    <mergeCell ref="AE54:AE56"/>
    <mergeCell ref="AF54:AF56"/>
    <mergeCell ref="N54:N56"/>
    <mergeCell ref="O54:O56"/>
    <mergeCell ref="P54:P56"/>
    <mergeCell ref="AE51:AE53"/>
    <mergeCell ref="AF51:AF53"/>
    <mergeCell ref="Q51:Q53"/>
    <mergeCell ref="V51:V53"/>
    <mergeCell ref="W51:W53"/>
    <mergeCell ref="AC52:AC53"/>
    <mergeCell ref="Q54:Q56"/>
    <mergeCell ref="V54:V56"/>
    <mergeCell ref="W54:W56"/>
    <mergeCell ref="AC55:AC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E48:AE50"/>
    <mergeCell ref="AF48:AF50"/>
    <mergeCell ref="N48:N50"/>
    <mergeCell ref="O48:O50"/>
    <mergeCell ref="P48:P50"/>
    <mergeCell ref="AE45:AE47"/>
    <mergeCell ref="AF45:AF47"/>
    <mergeCell ref="Q45:Q47"/>
    <mergeCell ref="V45:V47"/>
    <mergeCell ref="W45:W47"/>
    <mergeCell ref="AC46:AC47"/>
    <mergeCell ref="Q48:Q50"/>
    <mergeCell ref="V48:V50"/>
    <mergeCell ref="W48:W50"/>
    <mergeCell ref="AC49:AC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E42:AE44"/>
    <mergeCell ref="AF42:AF44"/>
    <mergeCell ref="N42:N44"/>
    <mergeCell ref="O42:O44"/>
    <mergeCell ref="P42:P44"/>
    <mergeCell ref="AE39:AE41"/>
    <mergeCell ref="AF39:AF41"/>
    <mergeCell ref="Q39:Q41"/>
    <mergeCell ref="V39:V41"/>
    <mergeCell ref="W39:W41"/>
    <mergeCell ref="AC40:AC41"/>
    <mergeCell ref="Q42:Q44"/>
    <mergeCell ref="V42:V44"/>
    <mergeCell ref="W42:W44"/>
    <mergeCell ref="AC43:AC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E36:AE38"/>
    <mergeCell ref="AF36:AF38"/>
    <mergeCell ref="N36:N38"/>
    <mergeCell ref="O36:O38"/>
    <mergeCell ref="P36:P38"/>
    <mergeCell ref="AE33:AE35"/>
    <mergeCell ref="AF33:AF35"/>
    <mergeCell ref="Q33:Q35"/>
    <mergeCell ref="V33:V35"/>
    <mergeCell ref="W33:W35"/>
    <mergeCell ref="AC34:AC35"/>
    <mergeCell ref="Q36:Q38"/>
    <mergeCell ref="V36:V38"/>
    <mergeCell ref="W36:W38"/>
    <mergeCell ref="AC37:AC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E30:AE32"/>
    <mergeCell ref="AF30:AF32"/>
    <mergeCell ref="N30:N32"/>
    <mergeCell ref="O30:O32"/>
    <mergeCell ref="P30:P32"/>
    <mergeCell ref="AE27:AE29"/>
    <mergeCell ref="AF27:AF29"/>
    <mergeCell ref="Q27:Q29"/>
    <mergeCell ref="V27:V29"/>
    <mergeCell ref="W27:W29"/>
    <mergeCell ref="AC28:AC29"/>
    <mergeCell ref="Q30:Q32"/>
    <mergeCell ref="V30:V32"/>
    <mergeCell ref="W30:W32"/>
    <mergeCell ref="AC31:AC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E24:AE26"/>
    <mergeCell ref="AF24:AF26"/>
    <mergeCell ref="N24:N26"/>
    <mergeCell ref="O24:O26"/>
    <mergeCell ref="P24:P26"/>
    <mergeCell ref="AE21:AE23"/>
    <mergeCell ref="AF21:AF23"/>
    <mergeCell ref="Q21:Q23"/>
    <mergeCell ref="V21:V23"/>
    <mergeCell ref="W21:W23"/>
    <mergeCell ref="AC22:AC23"/>
    <mergeCell ref="Q24:Q26"/>
    <mergeCell ref="V24:V26"/>
    <mergeCell ref="W24:W26"/>
    <mergeCell ref="AC25:AC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E18:AE20"/>
    <mergeCell ref="AF18:AF20"/>
    <mergeCell ref="N18:N20"/>
    <mergeCell ref="O18:O20"/>
    <mergeCell ref="P18:P20"/>
    <mergeCell ref="AE15:AE17"/>
    <mergeCell ref="AF15:AF17"/>
    <mergeCell ref="Q15:Q17"/>
    <mergeCell ref="V15:V17"/>
    <mergeCell ref="W15:W17"/>
    <mergeCell ref="AC16:AC17"/>
    <mergeCell ref="Q18:Q20"/>
    <mergeCell ref="V18:V20"/>
    <mergeCell ref="W18:W20"/>
    <mergeCell ref="AC19:AC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V12:V14"/>
    <mergeCell ref="W12:W14"/>
    <mergeCell ref="AC13:AC14"/>
    <mergeCell ref="R12:R14"/>
    <mergeCell ref="S12:S13"/>
    <mergeCell ref="T12:T14"/>
    <mergeCell ref="N12:N14"/>
    <mergeCell ref="O12:O14"/>
    <mergeCell ref="P12:P14"/>
    <mergeCell ref="N9:N11"/>
    <mergeCell ref="O9:O11"/>
    <mergeCell ref="P9:P11"/>
    <mergeCell ref="Q9:Q11"/>
    <mergeCell ref="AI7:AI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C7:AC8"/>
    <mergeCell ref="AD7:AD8"/>
    <mergeCell ref="AG7:AG8"/>
    <mergeCell ref="AH7:AH8"/>
    <mergeCell ref="T7:T8"/>
    <mergeCell ref="U7:U8"/>
    <mergeCell ref="AG9:AG11"/>
    <mergeCell ref="AH9:AH11"/>
    <mergeCell ref="AI9:AI11"/>
    <mergeCell ref="AC10:AC11"/>
    <mergeCell ref="J7:L7"/>
    <mergeCell ref="M7:O7"/>
    <mergeCell ref="P7:P8"/>
    <mergeCell ref="Q7:Q8"/>
    <mergeCell ref="R7:R8"/>
    <mergeCell ref="S7:S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Y1"/>
    <mergeCell ref="Z1:AF1"/>
    <mergeCell ref="F2:Y2"/>
    <mergeCell ref="Z2:AF2"/>
    <mergeCell ref="J3:U3"/>
    <mergeCell ref="V3:X3"/>
    <mergeCell ref="Y3:AF3"/>
    <mergeCell ref="A4:AF4"/>
    <mergeCell ref="AF5:AF8"/>
    <mergeCell ref="X7:X8"/>
    <mergeCell ref="Y7:Z8"/>
    <mergeCell ref="AA7:AB8"/>
    <mergeCell ref="AE7:AE8"/>
    <mergeCell ref="I7:I8"/>
    <mergeCell ref="B3:I3"/>
    <mergeCell ref="V7:V8"/>
    <mergeCell ref="W7:W8"/>
    <mergeCell ref="AJ7:AJ8"/>
    <mergeCell ref="R9:R11"/>
    <mergeCell ref="S9:S10"/>
    <mergeCell ref="T9:T11"/>
    <mergeCell ref="X9:X11"/>
    <mergeCell ref="AJ9:AJ11"/>
    <mergeCell ref="Y10:Z11"/>
    <mergeCell ref="AA10:AB11"/>
    <mergeCell ref="AD10:AD11"/>
    <mergeCell ref="V9:V11"/>
    <mergeCell ref="W9:W11"/>
    <mergeCell ref="AE9:AE11"/>
    <mergeCell ref="AF9:AF11"/>
    <mergeCell ref="AJ12:AJ14"/>
    <mergeCell ref="Y13:Z14"/>
    <mergeCell ref="AA13:AB14"/>
    <mergeCell ref="AD13:AD14"/>
    <mergeCell ref="R15:R17"/>
    <mergeCell ref="S15:S16"/>
    <mergeCell ref="T15:T17"/>
    <mergeCell ref="X15:X17"/>
    <mergeCell ref="AJ15:AJ17"/>
    <mergeCell ref="Y16:Z17"/>
    <mergeCell ref="AA16:AB17"/>
    <mergeCell ref="AD16:AD17"/>
    <mergeCell ref="AE12:AE14"/>
    <mergeCell ref="AF12:AF14"/>
    <mergeCell ref="X12:X14"/>
    <mergeCell ref="AG12:AG14"/>
    <mergeCell ref="AH12:AH14"/>
    <mergeCell ref="AI12:AI14"/>
    <mergeCell ref="AG15:AG17"/>
    <mergeCell ref="AH15:AH17"/>
    <mergeCell ref="AI15:AI17"/>
    <mergeCell ref="AJ18:AJ20"/>
    <mergeCell ref="Y19:Z20"/>
    <mergeCell ref="AA19:AB20"/>
    <mergeCell ref="AD19:AD20"/>
    <mergeCell ref="R21:R23"/>
    <mergeCell ref="S21:S22"/>
    <mergeCell ref="T21:T23"/>
    <mergeCell ref="X21:X23"/>
    <mergeCell ref="AJ21:AJ23"/>
    <mergeCell ref="Y22:Z23"/>
    <mergeCell ref="AA22:AB23"/>
    <mergeCell ref="AD22:AD23"/>
    <mergeCell ref="AG18:AG20"/>
    <mergeCell ref="AH18:AH20"/>
    <mergeCell ref="AI18:AI20"/>
    <mergeCell ref="S18:S19"/>
    <mergeCell ref="T18:T20"/>
    <mergeCell ref="X18:X20"/>
    <mergeCell ref="AG21:AG23"/>
    <mergeCell ref="AH21:AH23"/>
    <mergeCell ref="AI21:AI23"/>
    <mergeCell ref="AJ24:AJ26"/>
    <mergeCell ref="Y25:Z26"/>
    <mergeCell ref="AA25:AB26"/>
    <mergeCell ref="AD25:AD26"/>
    <mergeCell ref="R27:R29"/>
    <mergeCell ref="S27:S28"/>
    <mergeCell ref="T27:T29"/>
    <mergeCell ref="X27:X29"/>
    <mergeCell ref="AJ27:AJ29"/>
    <mergeCell ref="Y28:Z29"/>
    <mergeCell ref="AA28:AB29"/>
    <mergeCell ref="AD28:AD29"/>
    <mergeCell ref="AG24:AG26"/>
    <mergeCell ref="AH24:AH26"/>
    <mergeCell ref="AI24:AI26"/>
    <mergeCell ref="S24:S25"/>
    <mergeCell ref="T24:T26"/>
    <mergeCell ref="X24:X26"/>
    <mergeCell ref="AG27:AG29"/>
    <mergeCell ref="AH27:AH29"/>
    <mergeCell ref="AI27:AI29"/>
    <mergeCell ref="AJ30:AJ32"/>
    <mergeCell ref="Y31:Z32"/>
    <mergeCell ref="AA31:AB32"/>
    <mergeCell ref="AD31:AD32"/>
    <mergeCell ref="R33:R35"/>
    <mergeCell ref="S33:S34"/>
    <mergeCell ref="T33:T35"/>
    <mergeCell ref="X33:X35"/>
    <mergeCell ref="AJ33:AJ35"/>
    <mergeCell ref="Y34:Z35"/>
    <mergeCell ref="AA34:AB35"/>
    <mergeCell ref="AD34:AD35"/>
    <mergeCell ref="AG30:AG32"/>
    <mergeCell ref="AH30:AH32"/>
    <mergeCell ref="AI30:AI32"/>
    <mergeCell ref="S30:S31"/>
    <mergeCell ref="T30:T32"/>
    <mergeCell ref="X30:X32"/>
    <mergeCell ref="AG33:AG35"/>
    <mergeCell ref="AH33:AH35"/>
    <mergeCell ref="AI33:AI35"/>
    <mergeCell ref="AJ36:AJ38"/>
    <mergeCell ref="Y37:Z38"/>
    <mergeCell ref="AA37:AB38"/>
    <mergeCell ref="AD37:AD38"/>
    <mergeCell ref="R39:R41"/>
    <mergeCell ref="S39:S40"/>
    <mergeCell ref="T39:T41"/>
    <mergeCell ref="X39:X41"/>
    <mergeCell ref="AJ39:AJ41"/>
    <mergeCell ref="Y40:Z41"/>
    <mergeCell ref="AA40:AB41"/>
    <mergeCell ref="AD40:AD41"/>
    <mergeCell ref="AG36:AG38"/>
    <mergeCell ref="AH36:AH38"/>
    <mergeCell ref="AI36:AI38"/>
    <mergeCell ref="S36:S37"/>
    <mergeCell ref="T36:T38"/>
    <mergeCell ref="X36:X38"/>
    <mergeCell ref="AG39:AG41"/>
    <mergeCell ref="AH39:AH41"/>
    <mergeCell ref="AI39:AI41"/>
    <mergeCell ref="AJ42:AJ44"/>
    <mergeCell ref="Y43:Z44"/>
    <mergeCell ref="AA43:AB44"/>
    <mergeCell ref="AD43:AD44"/>
    <mergeCell ref="R45:R47"/>
    <mergeCell ref="S45:S46"/>
    <mergeCell ref="T45:T47"/>
    <mergeCell ref="X45:X47"/>
    <mergeCell ref="AJ45:AJ47"/>
    <mergeCell ref="Y46:Z47"/>
    <mergeCell ref="AA46:AB47"/>
    <mergeCell ref="AD46:AD47"/>
    <mergeCell ref="AG42:AG44"/>
    <mergeCell ref="AH42:AH44"/>
    <mergeCell ref="AI42:AI44"/>
    <mergeCell ref="S42:S43"/>
    <mergeCell ref="T42:T44"/>
    <mergeCell ref="X42:X44"/>
    <mergeCell ref="AG45:AG47"/>
    <mergeCell ref="AH45:AH47"/>
    <mergeCell ref="AI45:AI47"/>
    <mergeCell ref="AJ48:AJ50"/>
    <mergeCell ref="Y49:Z50"/>
    <mergeCell ref="AA49:AB50"/>
    <mergeCell ref="AD49:AD50"/>
    <mergeCell ref="R51:R53"/>
    <mergeCell ref="S51:S52"/>
    <mergeCell ref="T51:T53"/>
    <mergeCell ref="X51:X53"/>
    <mergeCell ref="AJ51:AJ53"/>
    <mergeCell ref="Y52:Z53"/>
    <mergeCell ref="AA52:AB53"/>
    <mergeCell ref="AD52:AD53"/>
    <mergeCell ref="AG48:AG50"/>
    <mergeCell ref="AH48:AH50"/>
    <mergeCell ref="AI48:AI50"/>
    <mergeCell ref="S48:S49"/>
    <mergeCell ref="T48:T50"/>
    <mergeCell ref="X48:X50"/>
    <mergeCell ref="AG51:AG53"/>
    <mergeCell ref="AH51:AH53"/>
    <mergeCell ref="AI51:AI53"/>
    <mergeCell ref="AJ54:AJ56"/>
    <mergeCell ref="Y55:Z56"/>
    <mergeCell ref="AA55:AB56"/>
    <mergeCell ref="AD55:AD56"/>
    <mergeCell ref="R57:R59"/>
    <mergeCell ref="S57:S58"/>
    <mergeCell ref="T57:T59"/>
    <mergeCell ref="X57:X59"/>
    <mergeCell ref="AJ57:AJ59"/>
    <mergeCell ref="Y58:Z59"/>
    <mergeCell ref="AA58:AB59"/>
    <mergeCell ref="AD58:AD59"/>
    <mergeCell ref="AG54:AG56"/>
    <mergeCell ref="AH54:AH56"/>
    <mergeCell ref="AI54:AI56"/>
    <mergeCell ref="S54:S55"/>
    <mergeCell ref="T54:T56"/>
    <mergeCell ref="X54:X56"/>
    <mergeCell ref="AE57:AE59"/>
    <mergeCell ref="AF57:AF59"/>
    <mergeCell ref="AG57:AG59"/>
    <mergeCell ref="AH57:AH59"/>
    <mergeCell ref="AI57:AI59"/>
    <mergeCell ref="AJ66:AJ68"/>
    <mergeCell ref="Y67:Z68"/>
    <mergeCell ref="AA67:AB68"/>
    <mergeCell ref="AD67:AD68"/>
    <mergeCell ref="AJ60:AJ62"/>
    <mergeCell ref="Y61:Z62"/>
    <mergeCell ref="AA61:AB62"/>
    <mergeCell ref="AD61:AD62"/>
    <mergeCell ref="R63:R65"/>
    <mergeCell ref="S63:S64"/>
    <mergeCell ref="T63:T65"/>
    <mergeCell ref="X63:X65"/>
    <mergeCell ref="AJ63:AJ65"/>
    <mergeCell ref="Y64:Z65"/>
    <mergeCell ref="AA64:AB65"/>
    <mergeCell ref="AD64:AD65"/>
    <mergeCell ref="AE60:AE62"/>
    <mergeCell ref="AF60:AF62"/>
    <mergeCell ref="AG60:AG62"/>
    <mergeCell ref="AH60:AH62"/>
    <mergeCell ref="AI60:AI62"/>
    <mergeCell ref="S60:S61"/>
    <mergeCell ref="T60:T62"/>
    <mergeCell ref="X60:X62"/>
  </mergeCells>
  <dataValidations count="2">
    <dataValidation type="list" allowBlank="1" showInputMessage="1" showErrorMessage="1" sqref="G9:G68" xr:uid="{00000000-0002-0000-0200-000000000000}">
      <formula1>$AK$12:$AK$13</formula1>
    </dataValidation>
    <dataValidation type="list" allowBlank="1" showInputMessage="1" showErrorMessage="1" sqref="AE9:AE68" xr:uid="{00000000-0002-0000-0200-000001000000}">
      <formula1>$AK$9:$AK$10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8"/>
  <sheetViews>
    <sheetView zoomScale="90" zoomScaleNormal="90" workbookViewId="0">
      <selection activeCell="Y34" sqref="Y34:Z35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33203125" hidden="1" customWidth="1"/>
    <col min="18" max="18" width="10.88671875" hidden="1" customWidth="1"/>
    <col min="19" max="19" width="13.6640625" customWidth="1"/>
    <col min="20" max="20" width="9.33203125" hidden="1" customWidth="1"/>
    <col min="21" max="21" width="17.33203125" customWidth="1"/>
    <col min="22" max="22" width="12.6640625" customWidth="1"/>
    <col min="23" max="23" width="10.109375" customWidth="1"/>
    <col min="24" max="24" width="11.6640625" customWidth="1"/>
    <col min="26" max="26" width="9" customWidth="1"/>
    <col min="27" max="27" width="8.5546875" customWidth="1"/>
    <col min="28" max="28" width="8.33203125" customWidth="1"/>
    <col min="29" max="29" width="11.109375" customWidth="1"/>
    <col min="30" max="30" width="10.88671875" customWidth="1"/>
    <col min="32" max="32" width="8.6640625" customWidth="1"/>
    <col min="33" max="33" width="0.109375" customWidth="1"/>
    <col min="34" max="36" width="8.88671875" hidden="1" customWidth="1"/>
    <col min="37" max="37" width="8.6640625" hidden="1" customWidth="1"/>
  </cols>
  <sheetData>
    <row r="1" spans="1:37" ht="28.8" x14ac:dyDescent="0.55000000000000004">
      <c r="A1" s="98">
        <f>+Пионири!A1</f>
        <v>1</v>
      </c>
      <c r="B1" s="98"/>
      <c r="C1" s="98"/>
      <c r="D1" s="98"/>
      <c r="E1" s="98"/>
      <c r="F1" s="98"/>
      <c r="G1" s="98"/>
      <c r="H1" s="98"/>
      <c r="I1" s="99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  <c r="AA1" s="100"/>
      <c r="AB1" s="100"/>
      <c r="AC1" s="100"/>
      <c r="AD1" s="100"/>
      <c r="AE1" s="100"/>
      <c r="AF1" s="100"/>
    </row>
    <row r="2" spans="1:37" ht="21" customHeight="1" x14ac:dyDescent="0.3">
      <c r="A2" s="93"/>
      <c r="B2" s="93"/>
      <c r="C2" s="93"/>
      <c r="D2" s="93"/>
      <c r="E2" s="93"/>
      <c r="F2" s="101" t="str">
        <f>+Пионири!F2</f>
        <v>КУП ГРАДА БОРА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93"/>
      <c r="AA2" s="93"/>
      <c r="AB2" s="93"/>
      <c r="AC2" s="93"/>
      <c r="AD2" s="93"/>
      <c r="AE2" s="93"/>
      <c r="AF2" s="93"/>
    </row>
    <row r="3" spans="1:37" ht="25.2" customHeight="1" x14ac:dyDescent="0.3">
      <c r="A3" s="36" t="s">
        <v>1</v>
      </c>
      <c r="B3" s="103" t="str">
        <f>+Пионири!B3</f>
        <v>Борски Стол</v>
      </c>
      <c r="C3" s="103"/>
      <c r="D3" s="103"/>
      <c r="E3" s="103"/>
      <c r="F3" s="103"/>
      <c r="G3" s="103"/>
      <c r="H3" s="103"/>
      <c r="I3" s="103"/>
      <c r="J3" s="102" t="s">
        <v>2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 t="str">
        <f>+Пионири!V3</f>
        <v>19.04.2026.</v>
      </c>
      <c r="W3" s="103"/>
      <c r="X3" s="103"/>
      <c r="Y3" s="104" t="s">
        <v>3</v>
      </c>
      <c r="Z3" s="104"/>
      <c r="AA3" s="104"/>
      <c r="AB3" s="104"/>
      <c r="AC3" s="104"/>
      <c r="AD3" s="104"/>
      <c r="AE3" s="104"/>
      <c r="AF3" s="104"/>
    </row>
    <row r="4" spans="1:37" ht="1.2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7" ht="51.6" customHeight="1" thickBot="1" x14ac:dyDescent="0.35">
      <c r="A5" s="111" t="s">
        <v>34</v>
      </c>
      <c r="B5" s="111"/>
      <c r="C5" s="111"/>
      <c r="D5" s="111"/>
      <c r="E5" s="111"/>
      <c r="F5" s="111"/>
      <c r="G5" s="111"/>
      <c r="H5" s="40"/>
      <c r="I5" s="1" t="s">
        <v>4</v>
      </c>
      <c r="J5" s="13">
        <v>4</v>
      </c>
      <c r="K5" s="33" t="s">
        <v>6</v>
      </c>
      <c r="L5" s="13">
        <v>30</v>
      </c>
      <c r="M5" s="34" t="s">
        <v>5</v>
      </c>
      <c r="N5" s="1"/>
      <c r="O5" s="12"/>
      <c r="P5" s="12"/>
      <c r="Q5" s="12"/>
      <c r="R5" s="12"/>
      <c r="S5" s="1" t="s">
        <v>7</v>
      </c>
      <c r="T5" s="1"/>
      <c r="U5" s="3">
        <f>(J5*3600)+(L5*60)</f>
        <v>16200</v>
      </c>
      <c r="V5" s="1"/>
      <c r="W5" s="1"/>
      <c r="X5" s="1" t="s">
        <v>8</v>
      </c>
      <c r="Y5" s="32">
        <v>20</v>
      </c>
      <c r="Z5" s="1" t="s">
        <v>9</v>
      </c>
      <c r="AA5" s="13">
        <v>16</v>
      </c>
      <c r="AB5" s="1" t="s">
        <v>10</v>
      </c>
      <c r="AC5" s="13"/>
      <c r="AD5" s="1" t="s">
        <v>11</v>
      </c>
      <c r="AE5" s="35"/>
      <c r="AF5" s="106" t="s">
        <v>80</v>
      </c>
    </row>
    <row r="6" spans="1:37" s="37" customFormat="1" ht="3" customHeight="1" thickBot="1" x14ac:dyDescent="0.35">
      <c r="C6" s="38"/>
      <c r="AF6" s="107"/>
    </row>
    <row r="7" spans="1:37" s="2" customFormat="1" ht="28.95" customHeight="1" thickBot="1" x14ac:dyDescent="0.35">
      <c r="A7" s="94" t="s">
        <v>12</v>
      </c>
      <c r="B7" s="94" t="s">
        <v>72</v>
      </c>
      <c r="C7" s="112" t="s">
        <v>89</v>
      </c>
      <c r="D7" s="94" t="s">
        <v>73</v>
      </c>
      <c r="E7" s="94" t="s">
        <v>13</v>
      </c>
      <c r="F7" s="94" t="s">
        <v>14</v>
      </c>
      <c r="G7" s="95" t="s">
        <v>90</v>
      </c>
      <c r="H7" s="95" t="s">
        <v>93</v>
      </c>
      <c r="I7" s="94" t="s">
        <v>15</v>
      </c>
      <c r="J7" s="94" t="s">
        <v>16</v>
      </c>
      <c r="K7" s="94"/>
      <c r="L7" s="94"/>
      <c r="M7" s="94" t="s">
        <v>17</v>
      </c>
      <c r="N7" s="94"/>
      <c r="O7" s="94"/>
      <c r="P7" s="95" t="s">
        <v>96</v>
      </c>
      <c r="Q7" s="110" t="s">
        <v>28</v>
      </c>
      <c r="R7" s="110" t="s">
        <v>29</v>
      </c>
      <c r="S7" s="94" t="s">
        <v>74</v>
      </c>
      <c r="T7" s="110" t="s">
        <v>31</v>
      </c>
      <c r="U7" s="94" t="s">
        <v>21</v>
      </c>
      <c r="V7" s="94" t="s">
        <v>97</v>
      </c>
      <c r="W7" s="95" t="s">
        <v>94</v>
      </c>
      <c r="X7" s="95" t="s">
        <v>79</v>
      </c>
      <c r="Y7" s="94" t="s">
        <v>23</v>
      </c>
      <c r="Z7" s="94"/>
      <c r="AA7" s="94" t="s">
        <v>24</v>
      </c>
      <c r="AB7" s="94"/>
      <c r="AC7" s="94" t="s">
        <v>25</v>
      </c>
      <c r="AD7" s="94" t="s">
        <v>26</v>
      </c>
      <c r="AE7" s="108" t="s">
        <v>27</v>
      </c>
      <c r="AF7" s="107"/>
      <c r="AG7" s="138" t="s">
        <v>75</v>
      </c>
      <c r="AH7" s="88" t="s">
        <v>76</v>
      </c>
      <c r="AI7" s="88" t="s">
        <v>77</v>
      </c>
      <c r="AJ7" s="88" t="s">
        <v>78</v>
      </c>
    </row>
    <row r="8" spans="1:37" ht="15" thickBot="1" x14ac:dyDescent="0.35">
      <c r="A8" s="95"/>
      <c r="B8" s="95"/>
      <c r="C8" s="113"/>
      <c r="D8" s="95"/>
      <c r="E8" s="96"/>
      <c r="F8" s="95"/>
      <c r="G8" s="97"/>
      <c r="H8" s="97"/>
      <c r="I8" s="95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97"/>
      <c r="Q8" s="77"/>
      <c r="R8" s="77"/>
      <c r="S8" s="95"/>
      <c r="T8" s="78"/>
      <c r="U8" s="95"/>
      <c r="V8" s="95"/>
      <c r="W8" s="97"/>
      <c r="X8" s="97"/>
      <c r="Y8" s="95"/>
      <c r="Z8" s="95"/>
      <c r="AA8" s="95"/>
      <c r="AB8" s="95"/>
      <c r="AC8" s="95"/>
      <c r="AD8" s="95"/>
      <c r="AE8" s="109"/>
      <c r="AF8" s="107"/>
      <c r="AG8" s="139"/>
      <c r="AH8" s="89"/>
      <c r="AI8" s="89"/>
      <c r="AJ8" s="89"/>
    </row>
    <row r="9" spans="1:37" ht="14.4" customHeight="1" thickBot="1" x14ac:dyDescent="0.35">
      <c r="A9" s="120">
        <f>IF(OR(B9="",B9="DNF",B9="DNS"),B9,IF(OR(C9="VK",C9="DISQ"),C9,IF(AF9&gt;1,AF9,RANK(C9,$C$9:$C$66,0))))</f>
        <v>2</v>
      </c>
      <c r="B9" s="123">
        <f>IF(AND(F9="",F10="",F11=""),"",IF(J9="","DNS",IF(M9="","DNF",IF(OR(S11&gt;$U$5,AE9="DISQ"),"DISQ",U11+V9+W9+X9))))</f>
        <v>1175</v>
      </c>
      <c r="C9" s="126">
        <f>IF(OR(AND(B9="DISQ",AE9="VK"),AE9="VK",F11=""),"VK",B9)</f>
        <v>1175</v>
      </c>
      <c r="D9" s="129" t="s">
        <v>47</v>
      </c>
      <c r="E9" s="132" t="s">
        <v>125</v>
      </c>
      <c r="F9" s="58" t="s">
        <v>159</v>
      </c>
      <c r="G9" s="46" t="s">
        <v>91</v>
      </c>
      <c r="H9" s="57">
        <f>IF(G9="Ж",5,0)</f>
        <v>0</v>
      </c>
      <c r="I9" s="59">
        <v>8520057</v>
      </c>
      <c r="J9" s="135">
        <v>11</v>
      </c>
      <c r="K9" s="135">
        <v>30</v>
      </c>
      <c r="L9" s="135">
        <v>45</v>
      </c>
      <c r="M9" s="114">
        <v>14</v>
      </c>
      <c r="N9" s="114">
        <v>8</v>
      </c>
      <c r="O9" s="114">
        <v>44</v>
      </c>
      <c r="P9" s="117"/>
      <c r="Q9" s="72">
        <f>+(J9*3600)+(K9*60)+L9+P9</f>
        <v>41445</v>
      </c>
      <c r="R9" s="72">
        <f>+(M9*3600)+(N9*60)+O9</f>
        <v>50924</v>
      </c>
      <c r="S9" s="74" t="str">
        <f>IF(S11="","",IF(S11&lt;=$U$5,"УСПЕШНО","Прекорачење времена"))</f>
        <v>УСПЕШНО</v>
      </c>
      <c r="T9" s="76">
        <f>IF(OR(F11="",AE9="DISQ",AE9="VK"),"",IF(AND(S9="УСПЕШНО",U9="УСПЕШНО"),S11,""))</f>
        <v>9479</v>
      </c>
      <c r="U9" s="5" t="str">
        <f>IF(U11="","",IF(AND(U10=$Y$5),"УСПЕШНО",IF(AND(U10&lt;$Y$5),"Недостају све КТ")))</f>
        <v>УСПЕШНО</v>
      </c>
      <c r="V9" s="90">
        <f>IF(F9="","",IF(T9="",0,MIN($T$9:$T$66)/T9*100))</f>
        <v>100</v>
      </c>
      <c r="W9" s="79">
        <f>IF(F9="","",(SUM(H9:H11)))</f>
        <v>0</v>
      </c>
      <c r="X9" s="79">
        <f>IF(F9="","",AG9+AH9+AI9+AJ9)</f>
        <v>75</v>
      </c>
      <c r="Y9" s="26">
        <v>15</v>
      </c>
      <c r="Z9" s="27"/>
      <c r="AA9" s="28"/>
      <c r="AB9" s="27"/>
      <c r="AC9" s="28"/>
      <c r="AD9" s="27"/>
      <c r="AE9" s="82"/>
      <c r="AF9" s="85"/>
      <c r="AG9" s="86">
        <f>IF(Y10="",0,Y10)</f>
        <v>75</v>
      </c>
      <c r="AH9" s="60">
        <f>IF(AA10="",0,AA10)</f>
        <v>0</v>
      </c>
      <c r="AI9" s="60">
        <f>IF(AC10="",0,AC10)</f>
        <v>0</v>
      </c>
      <c r="AJ9" s="60">
        <f>IF(AD10="",0,AD10)</f>
        <v>0</v>
      </c>
      <c r="AK9" t="s">
        <v>87</v>
      </c>
    </row>
    <row r="10" spans="1:37" ht="16.2" customHeight="1" thickBot="1" x14ac:dyDescent="0.35">
      <c r="A10" s="121"/>
      <c r="B10" s="124"/>
      <c r="C10" s="127"/>
      <c r="D10" s="130"/>
      <c r="E10" s="133"/>
      <c r="F10" s="58" t="s">
        <v>160</v>
      </c>
      <c r="G10" s="47" t="s">
        <v>91</v>
      </c>
      <c r="H10" s="57">
        <f t="shared" ref="H10:H68" si="0">IF(G10="Ж",5,0)</f>
        <v>0</v>
      </c>
      <c r="I10" s="59">
        <v>8019400</v>
      </c>
      <c r="J10" s="136"/>
      <c r="K10" s="136"/>
      <c r="L10" s="136"/>
      <c r="M10" s="115"/>
      <c r="N10" s="115"/>
      <c r="O10" s="115"/>
      <c r="P10" s="118"/>
      <c r="Q10" s="73"/>
      <c r="R10" s="73"/>
      <c r="S10" s="75"/>
      <c r="T10" s="77"/>
      <c r="U10" s="25">
        <v>20</v>
      </c>
      <c r="V10" s="91"/>
      <c r="W10" s="80"/>
      <c r="X10" s="80"/>
      <c r="Y10" s="62">
        <f>IF(AND(Y9="",Z9=""),"",IF($AA$5&gt;=(Y9+Z9),(Y9*5)-(Z9*5),"Погрешан унос података"))</f>
        <v>75</v>
      </c>
      <c r="Z10" s="63"/>
      <c r="AA10" s="66" t="str">
        <f>IF(AND(AA9="",AB9=""),"",IF($AC$5=(AA9+AB9),(AA9*20)-(AB9*5),"Погрешан унос података"))</f>
        <v/>
      </c>
      <c r="AB10" s="67"/>
      <c r="AC10" s="140" t="str">
        <f>IF(AC9="","",IF($AE$5&gt;=AC9,AC9*10,"Погрешан унос"))</f>
        <v/>
      </c>
      <c r="AD10" s="70" t="str">
        <f>IF(AD9="","",AD9*-5)</f>
        <v/>
      </c>
      <c r="AE10" s="83"/>
      <c r="AF10" s="85"/>
      <c r="AG10" s="86"/>
      <c r="AH10" s="60"/>
      <c r="AI10" s="60"/>
      <c r="AJ10" s="60"/>
      <c r="AK10" t="s">
        <v>88</v>
      </c>
    </row>
    <row r="11" spans="1:37" s="9" customFormat="1" ht="16.2" customHeight="1" thickBot="1" x14ac:dyDescent="0.35">
      <c r="A11" s="122"/>
      <c r="B11" s="125"/>
      <c r="C11" s="128"/>
      <c r="D11" s="131"/>
      <c r="E11" s="134"/>
      <c r="F11" s="58" t="s">
        <v>161</v>
      </c>
      <c r="G11" s="48" t="s">
        <v>91</v>
      </c>
      <c r="H11" s="57">
        <f t="shared" si="0"/>
        <v>0</v>
      </c>
      <c r="I11" s="20">
        <v>8023026</v>
      </c>
      <c r="J11" s="137"/>
      <c r="K11" s="137"/>
      <c r="L11" s="137"/>
      <c r="M11" s="116"/>
      <c r="N11" s="116"/>
      <c r="O11" s="116"/>
      <c r="P11" s="119"/>
      <c r="Q11" s="71"/>
      <c r="R11" s="71"/>
      <c r="S11" s="6">
        <f>IF(OR(Q9=0,R9=0),"",R9-Q9)</f>
        <v>9479</v>
      </c>
      <c r="T11" s="78"/>
      <c r="U11" s="7">
        <f>IF(U10="","",U10*50)</f>
        <v>1000</v>
      </c>
      <c r="V11" s="92"/>
      <c r="W11" s="81"/>
      <c r="X11" s="81"/>
      <c r="Y11" s="64"/>
      <c r="Z11" s="65"/>
      <c r="AA11" s="68"/>
      <c r="AB11" s="69"/>
      <c r="AC11" s="141"/>
      <c r="AD11" s="71"/>
      <c r="AE11" s="84"/>
      <c r="AF11" s="85"/>
      <c r="AG11" s="87"/>
      <c r="AH11" s="61"/>
      <c r="AI11" s="61"/>
      <c r="AJ11" s="61"/>
    </row>
    <row r="12" spans="1:37" s="11" customFormat="1" ht="14.4" customHeight="1" thickBot="1" x14ac:dyDescent="0.35">
      <c r="A12" s="120">
        <f>IF(OR(B12="",B12="DNF",B12="DNS"),B12,IF(OR(C12="VK",C12="DISQ"),C12,IF(AF12&gt;1,AF12,RANK(C12,$C$9:$C$66,0))))</f>
        <v>4</v>
      </c>
      <c r="B12" s="123">
        <f>IF(AND(F12="",F13="",F14=""),"",IF(J12="","DNS",IF(M12="","DNF",IF(OR(S14&gt;$U$5,AE12="DISQ"),"DISQ",U14+V12+W12+X12))))</f>
        <v>1154.1383043507681</v>
      </c>
      <c r="C12" s="126">
        <f>IF(OR(AND(B12="DISQ",AE12="VK"),AE12="VK",F14=""),"VK",B12)</f>
        <v>1154.1383043507681</v>
      </c>
      <c r="D12" s="129" t="s">
        <v>47</v>
      </c>
      <c r="E12" s="132" t="s">
        <v>155</v>
      </c>
      <c r="F12" s="21" t="s">
        <v>162</v>
      </c>
      <c r="G12" s="46" t="s">
        <v>92</v>
      </c>
      <c r="H12" s="57">
        <f>IF(G12="Ж",5,0)</f>
        <v>5</v>
      </c>
      <c r="I12" s="22">
        <v>8170010</v>
      </c>
      <c r="J12" s="135">
        <v>11</v>
      </c>
      <c r="K12" s="135">
        <v>10</v>
      </c>
      <c r="L12" s="135"/>
      <c r="M12" s="114">
        <v>15</v>
      </c>
      <c r="N12" s="114">
        <v>16</v>
      </c>
      <c r="O12" s="114">
        <v>19</v>
      </c>
      <c r="P12" s="117"/>
      <c r="Q12" s="72">
        <f t="shared" ref="Q12" si="1">+(J12*3600)+(K12*60)+L12+P12</f>
        <v>40200</v>
      </c>
      <c r="R12" s="72">
        <f>+(M12*3600)+(N12*60)+O12</f>
        <v>54979</v>
      </c>
      <c r="S12" s="74" t="str">
        <f>IF(S14="","",IF(S14&lt;=$U$5,"УСПЕШНО","Прекорачење времена"))</f>
        <v>УСПЕШНО</v>
      </c>
      <c r="T12" s="76">
        <f>IF(OR(F14="",AE12="DISQ",AE12="VK"),"",IF(AND(S12="УСПЕШНО",U12="УСПЕШНО"),S14,""))</f>
        <v>14779</v>
      </c>
      <c r="U12" s="5" t="str">
        <f>IF(U14="","",IF(AND(U13=$Y$5),"УСПЕШНО",IF(AND(U13&lt;$Y$5),"Недостају све КТ")))</f>
        <v>УСПЕШНО</v>
      </c>
      <c r="V12" s="90">
        <f>IF(F12="","",IF(T12="",0,MIN($T$9:$T$66)/T12*100))</f>
        <v>64.138304350767982</v>
      </c>
      <c r="W12" s="79">
        <f t="shared" ref="W12" si="2">IF(F12="","",(SUM(H12:H14)))</f>
        <v>10</v>
      </c>
      <c r="X12" s="79">
        <f>IF(F12="","",AG12+AH12+AI12+AJ12)</f>
        <v>80</v>
      </c>
      <c r="Y12" s="26">
        <v>16</v>
      </c>
      <c r="Z12" s="27"/>
      <c r="AA12" s="28"/>
      <c r="AB12" s="27"/>
      <c r="AC12" s="28"/>
      <c r="AD12" s="27"/>
      <c r="AE12" s="82"/>
      <c r="AF12" s="85"/>
      <c r="AG12" s="86">
        <f t="shared" ref="AG12" si="3">IF(Y13="",0,Y13)</f>
        <v>80</v>
      </c>
      <c r="AH12" s="60">
        <f t="shared" ref="AH12" si="4">IF(AA13="",0,AA13)</f>
        <v>0</v>
      </c>
      <c r="AI12" s="60">
        <f t="shared" ref="AI12:AJ12" si="5">IF(AC13="",0,AC13)</f>
        <v>0</v>
      </c>
      <c r="AJ12" s="60">
        <f t="shared" si="5"/>
        <v>0</v>
      </c>
      <c r="AK12" s="41" t="s">
        <v>91</v>
      </c>
    </row>
    <row r="13" spans="1:37" ht="14.4" customHeight="1" thickBot="1" x14ac:dyDescent="0.35">
      <c r="A13" s="121"/>
      <c r="B13" s="124"/>
      <c r="C13" s="127"/>
      <c r="D13" s="130"/>
      <c r="E13" s="133"/>
      <c r="F13" s="23" t="s">
        <v>116</v>
      </c>
      <c r="G13" s="47" t="s">
        <v>92</v>
      </c>
      <c r="H13" s="57">
        <f t="shared" si="0"/>
        <v>5</v>
      </c>
      <c r="I13" s="24">
        <v>1021249</v>
      </c>
      <c r="J13" s="136"/>
      <c r="K13" s="136"/>
      <c r="L13" s="136"/>
      <c r="M13" s="115"/>
      <c r="N13" s="115"/>
      <c r="O13" s="115"/>
      <c r="P13" s="118"/>
      <c r="Q13" s="73"/>
      <c r="R13" s="73"/>
      <c r="S13" s="75"/>
      <c r="T13" s="77"/>
      <c r="U13" s="25">
        <v>20</v>
      </c>
      <c r="V13" s="91"/>
      <c r="W13" s="80"/>
      <c r="X13" s="80"/>
      <c r="Y13" s="62">
        <f>IF(AND(Y12="",Z12=""),"",IF($AA$5&gt;=(Y12+Z12),(Y12*5)-(Z12*5),"Погрешан унос података"))</f>
        <v>80</v>
      </c>
      <c r="Z13" s="63"/>
      <c r="AA13" s="66" t="str">
        <f>IF(AND(AA12="",AB12=""),"",IF($AC$5=(AA12+AB12),(AA12*20)-(AB12*5),"Погрешан унос података"))</f>
        <v/>
      </c>
      <c r="AB13" s="67"/>
      <c r="AC13" s="140" t="str">
        <f>IF(AC12="","",IF($AE$5&gt;=AC12,AC12*10,"Погрешан унос"))</f>
        <v/>
      </c>
      <c r="AD13" s="70" t="str">
        <f>IF(AD12="","",AD12*-5)</f>
        <v/>
      </c>
      <c r="AE13" s="83"/>
      <c r="AF13" s="85"/>
      <c r="AG13" s="86"/>
      <c r="AH13" s="60"/>
      <c r="AI13" s="60"/>
      <c r="AJ13" s="60"/>
      <c r="AK13" s="42" t="s">
        <v>92</v>
      </c>
    </row>
    <row r="14" spans="1:37" s="9" customFormat="1" ht="15" customHeight="1" thickBot="1" x14ac:dyDescent="0.35">
      <c r="A14" s="122"/>
      <c r="B14" s="125"/>
      <c r="C14" s="128"/>
      <c r="D14" s="131"/>
      <c r="E14" s="134"/>
      <c r="F14" s="19" t="s">
        <v>115</v>
      </c>
      <c r="G14" s="48" t="s">
        <v>91</v>
      </c>
      <c r="H14" s="57">
        <f t="shared" si="0"/>
        <v>0</v>
      </c>
      <c r="I14" s="20">
        <v>8420321</v>
      </c>
      <c r="J14" s="137"/>
      <c r="K14" s="137"/>
      <c r="L14" s="137"/>
      <c r="M14" s="116"/>
      <c r="N14" s="116"/>
      <c r="O14" s="116"/>
      <c r="P14" s="119"/>
      <c r="Q14" s="71"/>
      <c r="R14" s="71"/>
      <c r="S14" s="6">
        <f>IF(OR(Q12=0,R12=0),"",R12-Q12)</f>
        <v>14779</v>
      </c>
      <c r="T14" s="78"/>
      <c r="U14" s="7">
        <f>IF(U13="","",U13*50)</f>
        <v>1000</v>
      </c>
      <c r="V14" s="92"/>
      <c r="W14" s="81"/>
      <c r="X14" s="81"/>
      <c r="Y14" s="64"/>
      <c r="Z14" s="65"/>
      <c r="AA14" s="68"/>
      <c r="AB14" s="69"/>
      <c r="AC14" s="141"/>
      <c r="AD14" s="71"/>
      <c r="AE14" s="84"/>
      <c r="AF14" s="85"/>
      <c r="AG14" s="87"/>
      <c r="AH14" s="61"/>
      <c r="AI14" s="61"/>
      <c r="AJ14" s="61"/>
    </row>
    <row r="15" spans="1:37" ht="14.4" customHeight="1" thickBot="1" x14ac:dyDescent="0.35">
      <c r="A15" s="120">
        <f>IF(OR(B15="",B15="DNF",B15="DNS"),B15,IF(OR(C15="VK",C15="DISQ"),C15,IF(AF15&gt;1,AF15,RANK(C15,$C$9:$C$66,0))))</f>
        <v>3</v>
      </c>
      <c r="B15" s="123">
        <f>IF(AND(F15="",F16="",F17=""),"",IF(J15="","DNS",IF(M15="","DNF",IF(OR(S17&gt;$U$5,AE15="DISQ"),"DISQ",U17+V15+W15+X15))))</f>
        <v>1166.5504017531046</v>
      </c>
      <c r="C15" s="126">
        <f>IF(OR(AND(B15="DISQ",AE15="VK"),AE15="VK",F17=""),"VK",B15)</f>
        <v>1166.5504017531046</v>
      </c>
      <c r="D15" s="129" t="s">
        <v>71</v>
      </c>
      <c r="E15" s="132" t="s">
        <v>156</v>
      </c>
      <c r="F15" s="15" t="s">
        <v>163</v>
      </c>
      <c r="G15" s="46" t="s">
        <v>91</v>
      </c>
      <c r="H15" s="57">
        <f t="shared" si="0"/>
        <v>0</v>
      </c>
      <c r="I15" s="16">
        <v>2112177</v>
      </c>
      <c r="J15" s="136">
        <v>11</v>
      </c>
      <c r="K15" s="136">
        <v>20</v>
      </c>
      <c r="L15" s="136">
        <v>56</v>
      </c>
      <c r="M15" s="115">
        <v>14</v>
      </c>
      <c r="N15" s="115">
        <v>23</v>
      </c>
      <c r="O15" s="115">
        <v>28</v>
      </c>
      <c r="P15" s="117"/>
      <c r="Q15" s="72">
        <f t="shared" ref="Q15" si="6">+(J15*3600)+(K15*60)+L15+P15</f>
        <v>40856</v>
      </c>
      <c r="R15" s="70">
        <f>+(M15*3600)+(N15*60)+O15</f>
        <v>51808</v>
      </c>
      <c r="S15" s="74" t="str">
        <f>IF(S17="","",IF(S17&lt;=$U$5,"УСПЕШНО","Прекорачење времена"))</f>
        <v>УСПЕШНО</v>
      </c>
      <c r="T15" s="76">
        <f>IF(OR(F17="",AE15="DISQ",AE15="VK"),"",IF(AND(S15="УСПЕШНО",U15="УСПЕШНО"),S17,""))</f>
        <v>10952</v>
      </c>
      <c r="U15" s="5" t="str">
        <f>IF(U17="","",IF(AND(U16=$Y$5),"УСПЕШНО",IF(AND(U16&lt;$Y$5),"Недостају све КТ")))</f>
        <v>УСПЕШНО</v>
      </c>
      <c r="V15" s="90">
        <f>IF(F15="","",IF(T15="",0,MIN($T$9:$T$66)/T15*100))</f>
        <v>86.550401753104452</v>
      </c>
      <c r="W15" s="79">
        <f t="shared" ref="W15" si="7">IF(F15="","",(SUM(H15:H17)))</f>
        <v>0</v>
      </c>
      <c r="X15" s="79">
        <f>IF(F15="","",AG15+AH15+AI15+AJ15)</f>
        <v>80</v>
      </c>
      <c r="Y15" s="29">
        <v>16</v>
      </c>
      <c r="Z15" s="30"/>
      <c r="AA15" s="31"/>
      <c r="AB15" s="30"/>
      <c r="AC15" s="31"/>
      <c r="AD15" s="30"/>
      <c r="AE15" s="82"/>
      <c r="AF15" s="85"/>
      <c r="AG15" s="86">
        <f t="shared" ref="AG15" si="8">IF(Y16="",0,Y16)</f>
        <v>80</v>
      </c>
      <c r="AH15" s="60">
        <f t="shared" ref="AH15" si="9">IF(AA16="",0,AA16)</f>
        <v>0</v>
      </c>
      <c r="AI15" s="60">
        <f t="shared" ref="AI15:AJ15" si="10">IF(AC16="",0,AC16)</f>
        <v>0</v>
      </c>
      <c r="AJ15" s="60">
        <f t="shared" si="10"/>
        <v>0</v>
      </c>
    </row>
    <row r="16" spans="1:37" ht="14.4" customHeight="1" thickBot="1" x14ac:dyDescent="0.35">
      <c r="A16" s="121"/>
      <c r="B16" s="124"/>
      <c r="C16" s="127"/>
      <c r="D16" s="130"/>
      <c r="E16" s="133"/>
      <c r="F16" s="17" t="s">
        <v>164</v>
      </c>
      <c r="G16" s="47" t="s">
        <v>91</v>
      </c>
      <c r="H16" s="57">
        <f t="shared" si="0"/>
        <v>0</v>
      </c>
      <c r="I16" s="18">
        <v>2112173</v>
      </c>
      <c r="J16" s="136"/>
      <c r="K16" s="136"/>
      <c r="L16" s="136"/>
      <c r="M16" s="115"/>
      <c r="N16" s="115"/>
      <c r="O16" s="115"/>
      <c r="P16" s="118"/>
      <c r="Q16" s="73"/>
      <c r="R16" s="73"/>
      <c r="S16" s="75"/>
      <c r="T16" s="77"/>
      <c r="U16" s="14">
        <v>20</v>
      </c>
      <c r="V16" s="91"/>
      <c r="W16" s="80"/>
      <c r="X16" s="80"/>
      <c r="Y16" s="62">
        <f>IF(AND(Y15="",Z15=""),"",IF($AA$5&gt;=(Y15+Z15),(Y15*5)-(Z15*5),"Погрешан унос података"))</f>
        <v>80</v>
      </c>
      <c r="Z16" s="63"/>
      <c r="AA16" s="66" t="str">
        <f>IF(AND(AA15="",AB15=""),"",IF($AC$5=(AA15+AB15),(AA15*20)-(AB15*5),"Погрешан унос података"))</f>
        <v/>
      </c>
      <c r="AB16" s="67"/>
      <c r="AC16" s="140" t="str">
        <f>IF(AC15="","",IF($AE$5&gt;=AC15,AC15*10,"Погрешан унос"))</f>
        <v/>
      </c>
      <c r="AD16" s="70" t="str">
        <f>IF(AD15="","",AD15*-5)</f>
        <v/>
      </c>
      <c r="AE16" s="83"/>
      <c r="AF16" s="85"/>
      <c r="AG16" s="86"/>
      <c r="AH16" s="60"/>
      <c r="AI16" s="60"/>
      <c r="AJ16" s="60"/>
    </row>
    <row r="17" spans="1:36" s="10" customFormat="1" ht="15" customHeight="1" thickBot="1" x14ac:dyDescent="0.35">
      <c r="A17" s="122"/>
      <c r="B17" s="125"/>
      <c r="C17" s="128"/>
      <c r="D17" s="131"/>
      <c r="E17" s="134"/>
      <c r="F17" s="19" t="s">
        <v>165</v>
      </c>
      <c r="G17" s="48" t="s">
        <v>91</v>
      </c>
      <c r="H17" s="57">
        <f t="shared" si="0"/>
        <v>0</v>
      </c>
      <c r="I17" s="20">
        <v>1450842</v>
      </c>
      <c r="J17" s="137"/>
      <c r="K17" s="137"/>
      <c r="L17" s="137"/>
      <c r="M17" s="116"/>
      <c r="N17" s="116"/>
      <c r="O17" s="116"/>
      <c r="P17" s="119"/>
      <c r="Q17" s="71"/>
      <c r="R17" s="71"/>
      <c r="S17" s="6">
        <f>IF(OR(Q15=0,R15=0),"",R15-Q15)</f>
        <v>10952</v>
      </c>
      <c r="T17" s="78"/>
      <c r="U17" s="7">
        <f>IF(U16="","",U16*50)</f>
        <v>1000</v>
      </c>
      <c r="V17" s="92"/>
      <c r="W17" s="81"/>
      <c r="X17" s="81"/>
      <c r="Y17" s="64"/>
      <c r="Z17" s="65"/>
      <c r="AA17" s="68"/>
      <c r="AB17" s="69"/>
      <c r="AC17" s="141"/>
      <c r="AD17" s="71"/>
      <c r="AE17" s="84"/>
      <c r="AF17" s="85"/>
      <c r="AG17" s="87"/>
      <c r="AH17" s="61"/>
      <c r="AI17" s="61"/>
      <c r="AJ17" s="61"/>
    </row>
    <row r="18" spans="1:36" ht="14.4" customHeight="1" thickBot="1" x14ac:dyDescent="0.35">
      <c r="A18" s="120">
        <f>IF(OR(B18="",B18="DNF",B18="DNS"),B18,IF(OR(C18="VK",C18="DISQ"),C18,IF(AF18&gt;1,AF18,RANK(C18,$C$9:$C$66,0))))</f>
        <v>8</v>
      </c>
      <c r="B18" s="123">
        <f>IF(AND(F18="",F19="",F20=""),"",IF(J18="","DNS",IF(M18="","DNF",IF(OR(S20&gt;$U$5,AE18="DISQ"),"DISQ",U20+V18+W18+X18))))</f>
        <v>470</v>
      </c>
      <c r="C18" s="126">
        <f>IF(OR(AND(B18="DISQ",AE18="VK"),AE18="VK",F20=""),"VK",B18)</f>
        <v>470</v>
      </c>
      <c r="D18" s="129" t="s">
        <v>81</v>
      </c>
      <c r="E18" s="142" t="s">
        <v>119</v>
      </c>
      <c r="F18" s="15" t="s">
        <v>166</v>
      </c>
      <c r="G18" s="46" t="s">
        <v>92</v>
      </c>
      <c r="H18" s="57">
        <f t="shared" si="0"/>
        <v>5</v>
      </c>
      <c r="I18" s="16">
        <v>2122678</v>
      </c>
      <c r="J18" s="136">
        <v>11</v>
      </c>
      <c r="K18" s="136">
        <v>35</v>
      </c>
      <c r="L18" s="136">
        <v>24</v>
      </c>
      <c r="M18" s="115">
        <v>15</v>
      </c>
      <c r="N18" s="115">
        <v>3</v>
      </c>
      <c r="O18" s="115">
        <v>54</v>
      </c>
      <c r="P18" s="117"/>
      <c r="Q18" s="72">
        <f t="shared" ref="Q18" si="11">+(J18*3600)+(K18*60)+L18+P18</f>
        <v>41724</v>
      </c>
      <c r="R18" s="70">
        <f>+(M18*3600)+(N18*60)+O18</f>
        <v>54234</v>
      </c>
      <c r="S18" s="74" t="str">
        <f>IF(S20="","",IF(S20&lt;=$U$5,"УСПЕШНО","Прекорачење времена"))</f>
        <v>УСПЕШНО</v>
      </c>
      <c r="T18" s="76" t="str">
        <f>IF(OR(F20="",AE18="DISQ",AE18="VK"),"",IF(AND(S18="УСПЕШНО",U18="УСПЕШНО"),S20,""))</f>
        <v/>
      </c>
      <c r="U18" s="5" t="str">
        <f>IF(U20="","",IF(AND(U19=$Y$5),"УСПЕШНО",IF(AND(U19&lt;$Y$5),"Недостају све КТ")))</f>
        <v>Недостају све КТ</v>
      </c>
      <c r="V18" s="90">
        <f>IF(F18="","",IF(T18="",0,MIN($T$9:$T$66)/T18*100))</f>
        <v>0</v>
      </c>
      <c r="W18" s="79">
        <f t="shared" ref="W18" si="12">IF(F18="","",(SUM(H18:H20)))</f>
        <v>10</v>
      </c>
      <c r="X18" s="79">
        <f>IF(F18="","",AG18+AH18+AI18+AJ18)</f>
        <v>60</v>
      </c>
      <c r="Y18" s="29">
        <v>14</v>
      </c>
      <c r="Z18" s="30">
        <v>2</v>
      </c>
      <c r="AA18" s="31"/>
      <c r="AB18" s="30"/>
      <c r="AC18" s="31"/>
      <c r="AD18" s="30"/>
      <c r="AE18" s="82"/>
      <c r="AF18" s="85"/>
      <c r="AG18" s="86">
        <f t="shared" ref="AG18" si="13">IF(Y19="",0,Y19)</f>
        <v>60</v>
      </c>
      <c r="AH18" s="60">
        <f t="shared" ref="AH18" si="14">IF(AA19="",0,AA19)</f>
        <v>0</v>
      </c>
      <c r="AI18" s="60">
        <f t="shared" ref="AI18:AJ18" si="15">IF(AC19="",0,AC19)</f>
        <v>0</v>
      </c>
      <c r="AJ18" s="60">
        <f t="shared" si="15"/>
        <v>0</v>
      </c>
    </row>
    <row r="19" spans="1:36" ht="14.4" customHeight="1" thickBot="1" x14ac:dyDescent="0.35">
      <c r="A19" s="121"/>
      <c r="B19" s="124"/>
      <c r="C19" s="127"/>
      <c r="D19" s="130"/>
      <c r="E19" s="130"/>
      <c r="F19" s="17" t="s">
        <v>100</v>
      </c>
      <c r="G19" s="47" t="s">
        <v>91</v>
      </c>
      <c r="H19" s="57">
        <f t="shared" si="0"/>
        <v>0</v>
      </c>
      <c r="I19" s="18">
        <v>2122676</v>
      </c>
      <c r="J19" s="136"/>
      <c r="K19" s="136"/>
      <c r="L19" s="136"/>
      <c r="M19" s="115"/>
      <c r="N19" s="115"/>
      <c r="O19" s="115"/>
      <c r="P19" s="118"/>
      <c r="Q19" s="73"/>
      <c r="R19" s="73"/>
      <c r="S19" s="75"/>
      <c r="T19" s="77"/>
      <c r="U19" s="14">
        <v>8</v>
      </c>
      <c r="V19" s="91"/>
      <c r="W19" s="80"/>
      <c r="X19" s="80"/>
      <c r="Y19" s="62">
        <f>IF(AND(Y18="",Z18=""),"",IF($AA$5&gt;=(Y18+Z18),(Y18*5)-(Z18*5),"Погрешан унос података"))</f>
        <v>60</v>
      </c>
      <c r="Z19" s="63"/>
      <c r="AA19" s="66" t="str">
        <f>IF(AND(AA18="",AB18=""),"",IF($AC$5=(AA18+AB18),(AA18*20)-(AB18*5),"Погрешан унос података"))</f>
        <v/>
      </c>
      <c r="AB19" s="67"/>
      <c r="AC19" s="140" t="str">
        <f>IF(AC18="","",IF($AE$5&gt;=AC18,AC18*10,"Погрешан унос"))</f>
        <v/>
      </c>
      <c r="AD19" s="70" t="str">
        <f>IF(AD18="","",AD18*-5)</f>
        <v/>
      </c>
      <c r="AE19" s="83"/>
      <c r="AF19" s="85"/>
      <c r="AG19" s="86"/>
      <c r="AH19" s="60"/>
      <c r="AI19" s="60"/>
      <c r="AJ19" s="60"/>
    </row>
    <row r="20" spans="1:36" s="10" customFormat="1" ht="15" customHeight="1" thickBot="1" x14ac:dyDescent="0.35">
      <c r="A20" s="122"/>
      <c r="B20" s="125"/>
      <c r="C20" s="128"/>
      <c r="D20" s="131"/>
      <c r="E20" s="143"/>
      <c r="F20" s="19" t="s">
        <v>167</v>
      </c>
      <c r="G20" s="48" t="s">
        <v>92</v>
      </c>
      <c r="H20" s="57">
        <f t="shared" si="0"/>
        <v>5</v>
      </c>
      <c r="I20" s="20">
        <v>2122671</v>
      </c>
      <c r="J20" s="137"/>
      <c r="K20" s="137"/>
      <c r="L20" s="137"/>
      <c r="M20" s="116"/>
      <c r="N20" s="116"/>
      <c r="O20" s="116"/>
      <c r="P20" s="119"/>
      <c r="Q20" s="71"/>
      <c r="R20" s="71"/>
      <c r="S20" s="6">
        <f>IF(OR(Q18=0,R18=0),"",R18-Q18)</f>
        <v>12510</v>
      </c>
      <c r="T20" s="78"/>
      <c r="U20" s="7">
        <f>IF(U19="","",U19*50)</f>
        <v>400</v>
      </c>
      <c r="V20" s="92"/>
      <c r="W20" s="81"/>
      <c r="X20" s="81"/>
      <c r="Y20" s="64"/>
      <c r="Z20" s="65"/>
      <c r="AA20" s="68"/>
      <c r="AB20" s="69"/>
      <c r="AC20" s="141"/>
      <c r="AD20" s="71"/>
      <c r="AE20" s="84"/>
      <c r="AF20" s="85"/>
      <c r="AG20" s="87"/>
      <c r="AH20" s="61"/>
      <c r="AI20" s="61"/>
      <c r="AJ20" s="61"/>
    </row>
    <row r="21" spans="1:36" s="11" customFormat="1" ht="14.4" customHeight="1" thickBot="1" x14ac:dyDescent="0.35">
      <c r="A21" s="120">
        <f>IF(OR(B21="",B21="DNF",B21="DNS"),B21,IF(OR(C21="VK",C21="DISQ"),C21,IF(AF21&gt;1,AF21,RANK(C21,$C$9:$C$66,0))))</f>
        <v>7</v>
      </c>
      <c r="B21" s="123">
        <f>IF(AND(F21="",F22="",F23=""),"",IF(J21="","DNS",IF(M21="","DNF",IF(OR(S23&gt;$U$5,AE21="DISQ"),"DISQ",U23+V21+W21+X21))))</f>
        <v>690</v>
      </c>
      <c r="C21" s="126">
        <f>IF(OR(AND(B21="DISQ",AE21="VK"),AE21="VK",F23=""),"VK",B21)</f>
        <v>690</v>
      </c>
      <c r="D21" s="129" t="s">
        <v>52</v>
      </c>
      <c r="E21" s="129" t="s">
        <v>157</v>
      </c>
      <c r="F21" s="15" t="s">
        <v>168</v>
      </c>
      <c r="G21" s="46" t="s">
        <v>91</v>
      </c>
      <c r="H21" s="57">
        <f t="shared" si="0"/>
        <v>0</v>
      </c>
      <c r="I21" s="16">
        <v>2112177</v>
      </c>
      <c r="J21" s="135">
        <v>11</v>
      </c>
      <c r="K21" s="135">
        <v>5</v>
      </c>
      <c r="L21" s="135">
        <v>6</v>
      </c>
      <c r="M21" s="114">
        <v>15</v>
      </c>
      <c r="N21" s="114">
        <v>3</v>
      </c>
      <c r="O21" s="114">
        <v>50</v>
      </c>
      <c r="P21" s="117"/>
      <c r="Q21" s="72">
        <f t="shared" ref="Q21" si="16">+(J21*3600)+(K21*60)+L21+P21</f>
        <v>39906</v>
      </c>
      <c r="R21" s="72">
        <f>+(M21*3600)+(N21*60)+O21</f>
        <v>54230</v>
      </c>
      <c r="S21" s="74" t="str">
        <f>IF(S23="","",IF(S23&lt;=$U$5,"УСПЕШНО","Прекорачење времена"))</f>
        <v>УСПЕШНО</v>
      </c>
      <c r="T21" s="76" t="str">
        <f>IF(OR(F23="",AE21="DISQ",AE21="VK"),"",IF(AND(S21="УСПЕШНО",U21="УСПЕШНО"),S23,""))</f>
        <v/>
      </c>
      <c r="U21" s="5" t="str">
        <f>IF(U23="","",IF(AND(U22=$Y$5),"УСПЕШНО",IF(AND(U22&lt;$Y$5),"Недостају све КТ")))</f>
        <v>Недостају све КТ</v>
      </c>
      <c r="V21" s="90">
        <f>IF(F21="","",IF(T21="",0,MIN($T$9:$T$66)/T21*100))</f>
        <v>0</v>
      </c>
      <c r="W21" s="79">
        <f t="shared" ref="W21" si="17">IF(F21="","",(SUM(H21:H23)))</f>
        <v>0</v>
      </c>
      <c r="X21" s="79">
        <f>IF(F21="","",AG21+AH21+AI21+AJ21)</f>
        <v>40</v>
      </c>
      <c r="Y21" s="26">
        <v>12</v>
      </c>
      <c r="Z21" s="27">
        <v>4</v>
      </c>
      <c r="AA21" s="28"/>
      <c r="AB21" s="27"/>
      <c r="AC21" s="28"/>
      <c r="AD21" s="27"/>
      <c r="AE21" s="82"/>
      <c r="AF21" s="85"/>
      <c r="AG21" s="86">
        <f t="shared" ref="AG21" si="18">IF(Y22="",0,Y22)</f>
        <v>40</v>
      </c>
      <c r="AH21" s="60">
        <f t="shared" ref="AH21" si="19">IF(AA22="",0,AA22)</f>
        <v>0</v>
      </c>
      <c r="AI21" s="60">
        <f t="shared" ref="AI21:AJ21" si="20">IF(AC22="",0,AC22)</f>
        <v>0</v>
      </c>
      <c r="AJ21" s="60">
        <f t="shared" si="20"/>
        <v>0</v>
      </c>
    </row>
    <row r="22" spans="1:36" ht="14.4" customHeight="1" thickBot="1" x14ac:dyDescent="0.35">
      <c r="A22" s="121"/>
      <c r="B22" s="124"/>
      <c r="C22" s="127"/>
      <c r="D22" s="130"/>
      <c r="E22" s="130"/>
      <c r="F22" s="23" t="s">
        <v>169</v>
      </c>
      <c r="G22" s="47" t="s">
        <v>91</v>
      </c>
      <c r="H22" s="57">
        <f t="shared" si="0"/>
        <v>0</v>
      </c>
      <c r="I22" s="24">
        <v>2112173</v>
      </c>
      <c r="J22" s="136"/>
      <c r="K22" s="136"/>
      <c r="L22" s="136"/>
      <c r="M22" s="115"/>
      <c r="N22" s="115"/>
      <c r="O22" s="115"/>
      <c r="P22" s="118"/>
      <c r="Q22" s="73"/>
      <c r="R22" s="73"/>
      <c r="S22" s="75"/>
      <c r="T22" s="77"/>
      <c r="U22" s="14">
        <v>13</v>
      </c>
      <c r="V22" s="91"/>
      <c r="W22" s="80"/>
      <c r="X22" s="80"/>
      <c r="Y22" s="62">
        <f>IF(AND(Y21="",Z21=""),"",IF($AA$5&gt;=(Y21+Z21),(Y21*5)-(Z21*5),"Погрешан унос података"))</f>
        <v>40</v>
      </c>
      <c r="Z22" s="63"/>
      <c r="AA22" s="66" t="str">
        <f>IF(AND(AA21="",AB21=""),"",IF($AC$5=(AA21+AB21),(AA21*20)-(AB21*5),"Погрешан унос података"))</f>
        <v/>
      </c>
      <c r="AB22" s="67"/>
      <c r="AC22" s="140" t="str">
        <f>IF(AC21="","",IF($AE$5&gt;=AC21,AC21*10,"Погрешан унос"))</f>
        <v/>
      </c>
      <c r="AD22" s="70" t="str">
        <f>IF(AD21="","",AD21*-5)</f>
        <v/>
      </c>
      <c r="AE22" s="83"/>
      <c r="AF22" s="85"/>
      <c r="AG22" s="86"/>
      <c r="AH22" s="60"/>
      <c r="AI22" s="60"/>
      <c r="AJ22" s="60"/>
    </row>
    <row r="23" spans="1:36" s="10" customFormat="1" ht="15" customHeight="1" thickBot="1" x14ac:dyDescent="0.35">
      <c r="A23" s="122"/>
      <c r="B23" s="125"/>
      <c r="C23" s="128"/>
      <c r="D23" s="131"/>
      <c r="E23" s="143"/>
      <c r="F23" s="19" t="s">
        <v>170</v>
      </c>
      <c r="G23" s="48" t="s">
        <v>91</v>
      </c>
      <c r="H23" s="57">
        <f t="shared" si="0"/>
        <v>0</v>
      </c>
      <c r="I23" s="20">
        <v>1450842</v>
      </c>
      <c r="J23" s="137"/>
      <c r="K23" s="137"/>
      <c r="L23" s="137"/>
      <c r="M23" s="116"/>
      <c r="N23" s="116"/>
      <c r="O23" s="116"/>
      <c r="P23" s="119"/>
      <c r="Q23" s="71"/>
      <c r="R23" s="71"/>
      <c r="S23" s="6">
        <f>IF(OR(Q21=0,R21=0),"",R21-Q21)</f>
        <v>14324</v>
      </c>
      <c r="T23" s="78"/>
      <c r="U23" s="7">
        <f>IF(U22="","",U22*50)</f>
        <v>650</v>
      </c>
      <c r="V23" s="92"/>
      <c r="W23" s="81"/>
      <c r="X23" s="81"/>
      <c r="Y23" s="64"/>
      <c r="Z23" s="65"/>
      <c r="AA23" s="68"/>
      <c r="AB23" s="69"/>
      <c r="AC23" s="141"/>
      <c r="AD23" s="71"/>
      <c r="AE23" s="84"/>
      <c r="AF23" s="85"/>
      <c r="AG23" s="87"/>
      <c r="AH23" s="61"/>
      <c r="AI23" s="61"/>
      <c r="AJ23" s="61"/>
    </row>
    <row r="24" spans="1:36" s="11" customFormat="1" ht="14.4" customHeight="1" thickBot="1" x14ac:dyDescent="0.35">
      <c r="A24" s="120">
        <f>IF(OR(B24="",B24="DNF",B24="DNS"),B24,IF(OR(C24="VK",C24="DISQ"),C24,IF(AF24&gt;1,AF24,RANK(C24,$C$9:$C$66,0))))</f>
        <v>1</v>
      </c>
      <c r="B24" s="123">
        <f>IF(AND(F24="",F25="",F26=""),"",IF(J24="","DNS",IF(M24="","DNF",IF(OR(S26&gt;$U$5,AE24="DISQ"),"DISQ",U26+V24+W24+X24))))</f>
        <v>1180.0466258899028</v>
      </c>
      <c r="C24" s="126">
        <f>IF(OR(AND(B24="DISQ",AE24="VK"),AE24="VK",F26=""),"VK",B24)</f>
        <v>1180.0466258899028</v>
      </c>
      <c r="D24" s="129" t="s">
        <v>45</v>
      </c>
      <c r="E24" s="129" t="s">
        <v>126</v>
      </c>
      <c r="F24" s="15" t="s">
        <v>171</v>
      </c>
      <c r="G24" s="46" t="s">
        <v>91</v>
      </c>
      <c r="H24" s="57">
        <f t="shared" si="0"/>
        <v>0</v>
      </c>
      <c r="I24" s="16">
        <v>8505223</v>
      </c>
      <c r="J24" s="135">
        <v>11</v>
      </c>
      <c r="K24" s="135">
        <v>15</v>
      </c>
      <c r="L24" s="135">
        <v>1</v>
      </c>
      <c r="M24" s="114">
        <v>14</v>
      </c>
      <c r="N24" s="114">
        <v>1</v>
      </c>
      <c r="O24" s="114">
        <v>14</v>
      </c>
      <c r="P24" s="117"/>
      <c r="Q24" s="72">
        <f t="shared" ref="Q24" si="21">+(J24*3600)+(K24*60)+L24+P24</f>
        <v>40501</v>
      </c>
      <c r="R24" s="72">
        <f>+(M24*3600)+(N24*60)+O24</f>
        <v>50474</v>
      </c>
      <c r="S24" s="74" t="str">
        <f>IF(S26="","",IF(S26&lt;=$U$5,"УСПЕШНО","Прекорачење времена"))</f>
        <v>УСПЕШНО</v>
      </c>
      <c r="T24" s="76">
        <f>IF(OR(F26="",AE24="DISQ",AE24="VK"),"",IF(AND(S24="УСПЕШНО",U24="УСПЕШНО"),S26,""))</f>
        <v>9973</v>
      </c>
      <c r="U24" s="5" t="str">
        <f>IF(U26="","",IF(AND(U25=$Y$5),"УСПЕШНО",IF(AND(U25&lt;$Y$5),"Недостају све КТ")))</f>
        <v>УСПЕШНО</v>
      </c>
      <c r="V24" s="90">
        <f>IF(F24="","",IF(T24="",0,MIN($T$9:$T$66)/T24*100))</f>
        <v>95.046625889902742</v>
      </c>
      <c r="W24" s="79">
        <f t="shared" ref="W24" si="22">IF(F24="","",(SUM(H24:H26)))</f>
        <v>5</v>
      </c>
      <c r="X24" s="79">
        <f>IF(F24="","",AG24+AH24+AI24+AJ24)</f>
        <v>80</v>
      </c>
      <c r="Y24" s="26">
        <v>16</v>
      </c>
      <c r="Z24" s="27"/>
      <c r="AA24" s="28"/>
      <c r="AB24" s="27"/>
      <c r="AC24" s="28"/>
      <c r="AD24" s="27"/>
      <c r="AE24" s="82"/>
      <c r="AF24" s="85"/>
      <c r="AG24" s="86">
        <f t="shared" ref="AG24" si="23">IF(Y25="",0,Y25)</f>
        <v>80</v>
      </c>
      <c r="AH24" s="60">
        <f t="shared" ref="AH24" si="24">IF(AA25="",0,AA25)</f>
        <v>0</v>
      </c>
      <c r="AI24" s="60">
        <f t="shared" ref="AI24:AJ24" si="25">IF(AC25="",0,AC25)</f>
        <v>0</v>
      </c>
      <c r="AJ24" s="60">
        <f t="shared" si="25"/>
        <v>0</v>
      </c>
    </row>
    <row r="25" spans="1:36" ht="14.4" customHeight="1" thickBot="1" x14ac:dyDescent="0.35">
      <c r="A25" s="121"/>
      <c r="B25" s="124"/>
      <c r="C25" s="127"/>
      <c r="D25" s="130"/>
      <c r="E25" s="130"/>
      <c r="F25" s="23" t="s">
        <v>172</v>
      </c>
      <c r="G25" s="47" t="s">
        <v>91</v>
      </c>
      <c r="H25" s="57">
        <f t="shared" si="0"/>
        <v>0</v>
      </c>
      <c r="I25" s="24">
        <v>8250187</v>
      </c>
      <c r="J25" s="136"/>
      <c r="K25" s="136"/>
      <c r="L25" s="136"/>
      <c r="M25" s="115"/>
      <c r="N25" s="115"/>
      <c r="O25" s="115"/>
      <c r="P25" s="118"/>
      <c r="Q25" s="73"/>
      <c r="R25" s="73"/>
      <c r="S25" s="75"/>
      <c r="T25" s="77"/>
      <c r="U25" s="14">
        <v>20</v>
      </c>
      <c r="V25" s="91"/>
      <c r="W25" s="80"/>
      <c r="X25" s="80"/>
      <c r="Y25" s="62">
        <f>IF(AND(Y24="",Z24=""),"",IF($AA$5&gt;=(Y24+Z24),(Y24*5)-(Z24*5),"Погрешан унос података"))</f>
        <v>80</v>
      </c>
      <c r="Z25" s="63"/>
      <c r="AA25" s="66" t="str">
        <f>IF(AND(AA24="",AB24=""),"",IF($AC$5=(AA24+AB24),(AA24*20)-(AB24*5),"Погрешан унос података"))</f>
        <v/>
      </c>
      <c r="AB25" s="67"/>
      <c r="AC25" s="140" t="str">
        <f>IF(AC24="","",IF($AE$5&gt;=AC24,AC24*10,"Погрешан унос"))</f>
        <v/>
      </c>
      <c r="AD25" s="70" t="str">
        <f>IF(AD24="","",AD24*-5)</f>
        <v/>
      </c>
      <c r="AE25" s="83"/>
      <c r="AF25" s="85"/>
      <c r="AG25" s="86"/>
      <c r="AH25" s="60"/>
      <c r="AI25" s="60"/>
      <c r="AJ25" s="60"/>
    </row>
    <row r="26" spans="1:36" s="10" customFormat="1" ht="15" customHeight="1" thickBot="1" x14ac:dyDescent="0.35">
      <c r="A26" s="122"/>
      <c r="B26" s="125"/>
      <c r="C26" s="128"/>
      <c r="D26" s="131"/>
      <c r="E26" s="143"/>
      <c r="F26" s="19" t="s">
        <v>173</v>
      </c>
      <c r="G26" s="48" t="s">
        <v>92</v>
      </c>
      <c r="H26" s="57">
        <f t="shared" si="0"/>
        <v>5</v>
      </c>
      <c r="I26" s="20">
        <v>8170001</v>
      </c>
      <c r="J26" s="137"/>
      <c r="K26" s="137"/>
      <c r="L26" s="137"/>
      <c r="M26" s="116"/>
      <c r="N26" s="116"/>
      <c r="O26" s="116"/>
      <c r="P26" s="119"/>
      <c r="Q26" s="71"/>
      <c r="R26" s="71"/>
      <c r="S26" s="6">
        <f>IF(OR(Q24=0,R24=0),"",R24-Q24)</f>
        <v>9973</v>
      </c>
      <c r="T26" s="78"/>
      <c r="U26" s="7">
        <f>IF(U25="","",U25*50)</f>
        <v>1000</v>
      </c>
      <c r="V26" s="92"/>
      <c r="W26" s="81"/>
      <c r="X26" s="81"/>
      <c r="Y26" s="64"/>
      <c r="Z26" s="65"/>
      <c r="AA26" s="68"/>
      <c r="AB26" s="69"/>
      <c r="AC26" s="141"/>
      <c r="AD26" s="71"/>
      <c r="AE26" s="84"/>
      <c r="AF26" s="85"/>
      <c r="AG26" s="87"/>
      <c r="AH26" s="61"/>
      <c r="AI26" s="61"/>
      <c r="AJ26" s="61"/>
    </row>
    <row r="27" spans="1:36" s="11" customFormat="1" ht="14.4" customHeight="1" thickBot="1" x14ac:dyDescent="0.35">
      <c r="A27" s="120">
        <f>IF(OR(B27="",B27="DNF",B27="DNS"),B27,IF(OR(C27="VK",C27="DISQ"),C27,IF(AF27&gt;1,AF27,RANK(C27,$C$9:$C$66,0))))</f>
        <v>5</v>
      </c>
      <c r="B27" s="123">
        <f>IF(AND(F27="",F28="",F29=""),"",IF(J27="","DNS",IF(M27="","DNF",IF(OR(S29&gt;$U$5,AE27="DISQ"),"DISQ",U29+V27+W27+X27))))</f>
        <v>935</v>
      </c>
      <c r="C27" s="126">
        <f>IF(OR(AND(B27="DISQ",AE27="VK"),AE27="VK",F29=""),"VK",B27)</f>
        <v>935</v>
      </c>
      <c r="D27" s="129" t="s">
        <v>40</v>
      </c>
      <c r="E27" s="129" t="s">
        <v>106</v>
      </c>
      <c r="F27" s="15" t="s">
        <v>174</v>
      </c>
      <c r="G27" s="46" t="s">
        <v>92</v>
      </c>
      <c r="H27" s="57">
        <f t="shared" si="0"/>
        <v>5</v>
      </c>
      <c r="I27" s="16">
        <v>2049697</v>
      </c>
      <c r="J27" s="135">
        <v>11</v>
      </c>
      <c r="K27" s="135">
        <v>40</v>
      </c>
      <c r="L27" s="135">
        <v>16</v>
      </c>
      <c r="M27" s="114">
        <v>16</v>
      </c>
      <c r="N27" s="114">
        <v>6</v>
      </c>
      <c r="O27" s="114">
        <v>52</v>
      </c>
      <c r="P27" s="117"/>
      <c r="Q27" s="72">
        <f t="shared" ref="Q27" si="26">+(J27*3600)+(K27*60)+L27+P27</f>
        <v>42016</v>
      </c>
      <c r="R27" s="72">
        <f>+(M27*3600)+(N27*60)+O27</f>
        <v>58012</v>
      </c>
      <c r="S27" s="74" t="str">
        <f>IF(S29="","",IF(S29&lt;=$U$5,"УСПЕШНО","Прекорачење времена"))</f>
        <v>УСПЕШНО</v>
      </c>
      <c r="T27" s="76" t="str">
        <f>IF(OR(F29="",AE27="DISQ",AE27="VK"),"",IF(AND(S27="УСПЕШНО",U27="УСПЕШНО"),S29,""))</f>
        <v/>
      </c>
      <c r="U27" s="5" t="str">
        <f>IF(U29="","",IF(AND(U28=$Y$5),"УСПЕШНО",IF(AND(U28&lt;$Y$5),"Недостају све КТ")))</f>
        <v>Недостају све КТ</v>
      </c>
      <c r="V27" s="90">
        <f>IF(F27="","",IF(T27="",0,MIN($T$9:$T$66)/T27*100))</f>
        <v>0</v>
      </c>
      <c r="W27" s="79">
        <f t="shared" ref="W27" si="27">IF(F27="","",(SUM(H27:H29)))</f>
        <v>5</v>
      </c>
      <c r="X27" s="79">
        <f>IF(F27="","",AG27+AH27+AI27+AJ27)</f>
        <v>80</v>
      </c>
      <c r="Y27" s="26">
        <v>16</v>
      </c>
      <c r="Z27" s="27"/>
      <c r="AA27" s="28"/>
      <c r="AB27" s="27"/>
      <c r="AC27" s="28"/>
      <c r="AD27" s="27"/>
      <c r="AE27" s="82"/>
      <c r="AF27" s="85"/>
      <c r="AG27" s="86">
        <f t="shared" ref="AG27" si="28">IF(Y28="",0,Y28)</f>
        <v>80</v>
      </c>
      <c r="AH27" s="60">
        <f t="shared" ref="AH27" si="29">IF(AA28="",0,AA28)</f>
        <v>0</v>
      </c>
      <c r="AI27" s="60">
        <f t="shared" ref="AI27:AJ27" si="30">IF(AC28="",0,AC28)</f>
        <v>0</v>
      </c>
      <c r="AJ27" s="60">
        <f t="shared" si="30"/>
        <v>0</v>
      </c>
    </row>
    <row r="28" spans="1:36" ht="14.4" customHeight="1" thickBot="1" x14ac:dyDescent="0.35">
      <c r="A28" s="121"/>
      <c r="B28" s="124"/>
      <c r="C28" s="127"/>
      <c r="D28" s="130"/>
      <c r="E28" s="130"/>
      <c r="F28" s="23" t="s">
        <v>175</v>
      </c>
      <c r="G28" s="47" t="s">
        <v>91</v>
      </c>
      <c r="H28" s="57">
        <f t="shared" si="0"/>
        <v>0</v>
      </c>
      <c r="I28" s="24">
        <v>2049693</v>
      </c>
      <c r="J28" s="136"/>
      <c r="K28" s="136"/>
      <c r="L28" s="136"/>
      <c r="M28" s="115"/>
      <c r="N28" s="115"/>
      <c r="O28" s="115"/>
      <c r="P28" s="118"/>
      <c r="Q28" s="73"/>
      <c r="R28" s="73"/>
      <c r="S28" s="75"/>
      <c r="T28" s="77"/>
      <c r="U28" s="14">
        <v>17</v>
      </c>
      <c r="V28" s="91"/>
      <c r="W28" s="80"/>
      <c r="X28" s="80"/>
      <c r="Y28" s="62">
        <f>IF(AND(Y27="",Z27=""),"",IF($AA$5&gt;=(Y27+Z27),(Y27*5)-(Z27*5),"Погрешан унос података"))</f>
        <v>80</v>
      </c>
      <c r="Z28" s="63"/>
      <c r="AA28" s="66" t="str">
        <f>IF(AND(AA27="",AB27=""),"",IF($AC$5=(AA27+AB27),(AA27*20)-(AB27*5),"Погрешан унос података"))</f>
        <v/>
      </c>
      <c r="AB28" s="67"/>
      <c r="AC28" s="140" t="str">
        <f>IF(AC27="","",IF($AE$5&gt;=AC27,AC27*10,"Погрешан унос"))</f>
        <v/>
      </c>
      <c r="AD28" s="70" t="str">
        <f>IF(AD27="","",AD27*-5)</f>
        <v/>
      </c>
      <c r="AE28" s="83"/>
      <c r="AF28" s="85"/>
      <c r="AG28" s="86"/>
      <c r="AH28" s="60"/>
      <c r="AI28" s="60"/>
      <c r="AJ28" s="60"/>
    </row>
    <row r="29" spans="1:36" s="10" customFormat="1" ht="15" customHeight="1" thickBot="1" x14ac:dyDescent="0.35">
      <c r="A29" s="122"/>
      <c r="B29" s="125"/>
      <c r="C29" s="128"/>
      <c r="D29" s="131"/>
      <c r="E29" s="143"/>
      <c r="F29" s="19" t="s">
        <v>105</v>
      </c>
      <c r="G29" s="48" t="s">
        <v>91</v>
      </c>
      <c r="H29" s="57">
        <f t="shared" si="0"/>
        <v>0</v>
      </c>
      <c r="I29" s="20">
        <v>2049695</v>
      </c>
      <c r="J29" s="137"/>
      <c r="K29" s="137"/>
      <c r="L29" s="137"/>
      <c r="M29" s="116"/>
      <c r="N29" s="116"/>
      <c r="O29" s="116"/>
      <c r="P29" s="119"/>
      <c r="Q29" s="71"/>
      <c r="R29" s="71"/>
      <c r="S29" s="6">
        <f>IF(OR(Q27=0,R27=0),"",R27-Q27)</f>
        <v>15996</v>
      </c>
      <c r="T29" s="78"/>
      <c r="U29" s="7">
        <f>IF(U28="","",U28*50)</f>
        <v>850</v>
      </c>
      <c r="V29" s="92"/>
      <c r="W29" s="81"/>
      <c r="X29" s="81"/>
      <c r="Y29" s="64"/>
      <c r="Z29" s="65"/>
      <c r="AA29" s="68"/>
      <c r="AB29" s="69"/>
      <c r="AC29" s="141"/>
      <c r="AD29" s="71"/>
      <c r="AE29" s="84"/>
      <c r="AF29" s="85"/>
      <c r="AG29" s="87"/>
      <c r="AH29" s="61"/>
      <c r="AI29" s="61"/>
      <c r="AJ29" s="61"/>
    </row>
    <row r="30" spans="1:36" s="11" customFormat="1" ht="14.4" customHeight="1" thickBot="1" x14ac:dyDescent="0.35">
      <c r="A30" s="120" t="str">
        <f>IF(OR(B30="",B30="DNF",B30="DNS"),B30,IF(OR(C30="VK",C30="DISQ"),C30,IF(AF30&gt;1,AF30,RANK(C30,$C$9:$C$66,0))))</f>
        <v>DNF</v>
      </c>
      <c r="B30" s="123" t="str">
        <f>IF(AND(F30="",F31="",F32=""),"",IF(J30="","DNS",IF(M30="","DNF",IF(OR(S32&gt;$U$5,AE30="DISQ"),"DISQ",U32+V30+W30+X30))))</f>
        <v>DNF</v>
      </c>
      <c r="C30" s="126" t="str">
        <f>IF(OR(AND(B30="DISQ",AE30="VK"),AE30="VK",F32=""),"VK",B30)</f>
        <v>DNF</v>
      </c>
      <c r="D30" s="129" t="s">
        <v>45</v>
      </c>
      <c r="E30" s="129" t="s">
        <v>127</v>
      </c>
      <c r="F30" s="15" t="s">
        <v>176</v>
      </c>
      <c r="G30" s="46" t="s">
        <v>91</v>
      </c>
      <c r="H30" s="57">
        <f t="shared" si="0"/>
        <v>0</v>
      </c>
      <c r="I30" s="16">
        <v>7211784</v>
      </c>
      <c r="J30" s="135">
        <v>11</v>
      </c>
      <c r="K30" s="135">
        <v>25</v>
      </c>
      <c r="L30" s="135"/>
      <c r="M30" s="114"/>
      <c r="N30" s="114"/>
      <c r="O30" s="114"/>
      <c r="P30" s="117"/>
      <c r="Q30" s="72">
        <f t="shared" ref="Q30" si="31">+(J30*3600)+(K30*60)+L30+P30</f>
        <v>41100</v>
      </c>
      <c r="R30" s="72">
        <f>+(M30*3600)+(N30*60)+O30</f>
        <v>0</v>
      </c>
      <c r="S30" s="74" t="str">
        <f>IF(S32="","",IF(S32&lt;=$U$5,"УСПЕШНО","Прекорачење времена"))</f>
        <v/>
      </c>
      <c r="T30" s="76" t="str">
        <f>IF(OR(F32="",AE30="DISQ",AE30="VK"),"",IF(AND(S30="УСПЕШНО",U30="УСПЕШНО"),S32,""))</f>
        <v/>
      </c>
      <c r="U30" s="5" t="str">
        <f>IF(U32="","",IF(AND(U31=$Y$5),"УСПЕШНО",IF(AND(U31&lt;$Y$5),"Недостају све КТ")))</f>
        <v/>
      </c>
      <c r="V30" s="90">
        <f>IF(F30="","",IF(T30="",0,MIN($T$9:$T$66)/T30*100))</f>
        <v>0</v>
      </c>
      <c r="W30" s="79">
        <f t="shared" ref="W30" si="32">IF(F30="","",(SUM(H30:H32)))</f>
        <v>5</v>
      </c>
      <c r="X30" s="79">
        <f>IF(F30="","",AG30+AH30+AI30+AJ30)</f>
        <v>80</v>
      </c>
      <c r="Y30" s="26">
        <v>16</v>
      </c>
      <c r="Z30" s="27"/>
      <c r="AA30" s="28"/>
      <c r="AB30" s="27"/>
      <c r="AC30" s="28"/>
      <c r="AD30" s="27"/>
      <c r="AE30" s="82"/>
      <c r="AF30" s="85"/>
      <c r="AG30" s="86">
        <f t="shared" ref="AG30" si="33">IF(Y31="",0,Y31)</f>
        <v>80</v>
      </c>
      <c r="AH30" s="60">
        <f t="shared" ref="AH30" si="34">IF(AA31="",0,AA31)</f>
        <v>0</v>
      </c>
      <c r="AI30" s="60">
        <f t="shared" ref="AI30:AJ30" si="35">IF(AC31="",0,AC31)</f>
        <v>0</v>
      </c>
      <c r="AJ30" s="60">
        <f t="shared" si="35"/>
        <v>0</v>
      </c>
    </row>
    <row r="31" spans="1:36" ht="14.4" customHeight="1" thickBot="1" x14ac:dyDescent="0.35">
      <c r="A31" s="121"/>
      <c r="B31" s="124"/>
      <c r="C31" s="127"/>
      <c r="D31" s="130"/>
      <c r="E31" s="130"/>
      <c r="F31" s="23" t="s">
        <v>177</v>
      </c>
      <c r="G31" s="47" t="s">
        <v>92</v>
      </c>
      <c r="H31" s="57">
        <f t="shared" si="0"/>
        <v>5</v>
      </c>
      <c r="I31" s="24">
        <v>8524823</v>
      </c>
      <c r="J31" s="136"/>
      <c r="K31" s="136"/>
      <c r="L31" s="136"/>
      <c r="M31" s="115"/>
      <c r="N31" s="115"/>
      <c r="O31" s="115"/>
      <c r="P31" s="118"/>
      <c r="Q31" s="73"/>
      <c r="R31" s="73"/>
      <c r="S31" s="75"/>
      <c r="T31" s="77"/>
      <c r="U31" s="14"/>
      <c r="V31" s="91"/>
      <c r="W31" s="80"/>
      <c r="X31" s="80"/>
      <c r="Y31" s="62">
        <f>IF(AND(Y30="",Z30=""),"",IF($AA$5&gt;=(Y30+Z30),(Y30*5)-(Z30*5),"Погрешан унос података"))</f>
        <v>80</v>
      </c>
      <c r="Z31" s="63"/>
      <c r="AA31" s="66" t="str">
        <f>IF(AND(AA30="",AB30=""),"",IF($AC$5=(AA30+AB30),(AA30*20)-(AB30*5),"Погрешан унос података"))</f>
        <v/>
      </c>
      <c r="AB31" s="67"/>
      <c r="AC31" s="140" t="str">
        <f>IF(AC30="","",IF($AE$5&gt;=AC30,AC30*10,"Погрешан унос"))</f>
        <v/>
      </c>
      <c r="AD31" s="70" t="str">
        <f>IF(AD30="","",AD30*-5)</f>
        <v/>
      </c>
      <c r="AE31" s="83"/>
      <c r="AF31" s="85"/>
      <c r="AG31" s="86"/>
      <c r="AH31" s="60"/>
      <c r="AI31" s="60"/>
      <c r="AJ31" s="60"/>
    </row>
    <row r="32" spans="1:36" s="10" customFormat="1" ht="15" customHeight="1" thickBot="1" x14ac:dyDescent="0.35">
      <c r="A32" s="122"/>
      <c r="B32" s="125"/>
      <c r="C32" s="128"/>
      <c r="D32" s="131"/>
      <c r="E32" s="143"/>
      <c r="F32" s="19" t="s">
        <v>104</v>
      </c>
      <c r="G32" s="48" t="s">
        <v>91</v>
      </c>
      <c r="H32" s="57">
        <f t="shared" si="0"/>
        <v>0</v>
      </c>
      <c r="I32" s="20">
        <v>2077046</v>
      </c>
      <c r="J32" s="137"/>
      <c r="K32" s="137"/>
      <c r="L32" s="137"/>
      <c r="M32" s="116"/>
      <c r="N32" s="116"/>
      <c r="O32" s="116"/>
      <c r="P32" s="119"/>
      <c r="Q32" s="71"/>
      <c r="R32" s="71"/>
      <c r="S32" s="6" t="str">
        <f>IF(OR(Q30=0,R30=0),"",R30-Q30)</f>
        <v/>
      </c>
      <c r="T32" s="78"/>
      <c r="U32" s="7" t="str">
        <f>IF(U31="","",U31*50)</f>
        <v/>
      </c>
      <c r="V32" s="92"/>
      <c r="W32" s="81"/>
      <c r="X32" s="81"/>
      <c r="Y32" s="64"/>
      <c r="Z32" s="65"/>
      <c r="AA32" s="68"/>
      <c r="AB32" s="69"/>
      <c r="AC32" s="141"/>
      <c r="AD32" s="71"/>
      <c r="AE32" s="84"/>
      <c r="AF32" s="85"/>
      <c r="AG32" s="87"/>
      <c r="AH32" s="61"/>
      <c r="AI32" s="61"/>
      <c r="AJ32" s="61"/>
    </row>
    <row r="33" spans="1:36" s="11" customFormat="1" ht="14.4" customHeight="1" thickBot="1" x14ac:dyDescent="0.35">
      <c r="A33" s="120">
        <f>IF(OR(B33="",B33="DNF",B33="DNS"),B33,IF(OR(C33="VK",C33="DISQ"),C33,IF(AF33&gt;1,AF33,RANK(C33,$C$9:$C$66,0))))</f>
        <v>6</v>
      </c>
      <c r="B33" s="123">
        <f>IF(AND(F33="",F34="",F35=""),"",IF(J33="","DNS",IF(M33="","DNF",IF(OR(S35&gt;$U$5,AE33="DISQ"),"DISQ",U35+V33+W33+X33))))</f>
        <v>850</v>
      </c>
      <c r="C33" s="126">
        <f>IF(OR(AND(B33="DISQ",AE33="VK"),AE33="VK",F35=""),"VK",B33)</f>
        <v>850</v>
      </c>
      <c r="D33" s="129" t="s">
        <v>51</v>
      </c>
      <c r="E33" s="129" t="s">
        <v>158</v>
      </c>
      <c r="F33" s="15" t="s">
        <v>178</v>
      </c>
      <c r="G33" s="46" t="s">
        <v>91</v>
      </c>
      <c r="H33" s="57">
        <f t="shared" si="0"/>
        <v>0</v>
      </c>
      <c r="I33" s="16">
        <v>1012425</v>
      </c>
      <c r="J33" s="135">
        <v>11</v>
      </c>
      <c r="K33" s="135">
        <v>0</v>
      </c>
      <c r="L33" s="135"/>
      <c r="M33" s="114">
        <v>15</v>
      </c>
      <c r="N33" s="114">
        <v>24</v>
      </c>
      <c r="O33" s="114">
        <v>9</v>
      </c>
      <c r="P33" s="117"/>
      <c r="Q33" s="72">
        <f t="shared" ref="Q33" si="36">+(J33*3600)+(K33*60)+L33+P33</f>
        <v>39600</v>
      </c>
      <c r="R33" s="72">
        <f>+(M33*3600)+(N33*60)+O33</f>
        <v>55449</v>
      </c>
      <c r="S33" s="74" t="str">
        <f>IF(S35="","",IF(S35&lt;=$U$5,"УСПЕШНО","Прекорачење времена"))</f>
        <v>УСПЕШНО</v>
      </c>
      <c r="T33" s="76" t="str">
        <f>IF(OR(F35="",AE33="DISQ",AE33="VK"),"",IF(AND(S33="УСПЕШНО",U33="УСПЕШНО"),S35,""))</f>
        <v/>
      </c>
      <c r="U33" s="5" t="str">
        <f>IF(U35="","",IF(AND(U34=$Y$5),"УСПЕШНО",IF(AND(U34&lt;$Y$5),"Недостају све КТ")))</f>
        <v>Недостају све КТ</v>
      </c>
      <c r="V33" s="90">
        <f>IF(F33="","",IF(T33="",0,MIN($T$9:$T$66)/T33*100))</f>
        <v>0</v>
      </c>
      <c r="W33" s="79">
        <f t="shared" ref="W33" si="37">IF(F33="","",(SUM(H33:H35)))</f>
        <v>0</v>
      </c>
      <c r="X33" s="79">
        <f>IF(F33="","",AG33+AH33+AI33+AJ33)</f>
        <v>50</v>
      </c>
      <c r="Y33" s="26">
        <v>13</v>
      </c>
      <c r="Z33" s="27">
        <v>3</v>
      </c>
      <c r="AA33" s="28"/>
      <c r="AB33" s="27"/>
      <c r="AC33" s="28"/>
      <c r="AD33" s="27"/>
      <c r="AE33" s="82"/>
      <c r="AF33" s="85"/>
      <c r="AG33" s="86">
        <f t="shared" ref="AG33" si="38">IF(Y34="",0,Y34)</f>
        <v>50</v>
      </c>
      <c r="AH33" s="60">
        <f t="shared" ref="AH33" si="39">IF(AA34="",0,AA34)</f>
        <v>0</v>
      </c>
      <c r="AI33" s="60">
        <f t="shared" ref="AI33:AJ33" si="40">IF(AC34="",0,AC34)</f>
        <v>0</v>
      </c>
      <c r="AJ33" s="60">
        <f t="shared" si="40"/>
        <v>0</v>
      </c>
    </row>
    <row r="34" spans="1:36" ht="14.4" customHeight="1" thickBot="1" x14ac:dyDescent="0.35">
      <c r="A34" s="121"/>
      <c r="B34" s="124"/>
      <c r="C34" s="127"/>
      <c r="D34" s="130"/>
      <c r="E34" s="130"/>
      <c r="F34" s="23" t="s">
        <v>179</v>
      </c>
      <c r="G34" s="47" t="s">
        <v>91</v>
      </c>
      <c r="H34" s="57">
        <f t="shared" si="0"/>
        <v>0</v>
      </c>
      <c r="I34" s="24">
        <v>1012424</v>
      </c>
      <c r="J34" s="136"/>
      <c r="K34" s="136"/>
      <c r="L34" s="136"/>
      <c r="M34" s="115"/>
      <c r="N34" s="115"/>
      <c r="O34" s="115"/>
      <c r="P34" s="118"/>
      <c r="Q34" s="73"/>
      <c r="R34" s="73"/>
      <c r="S34" s="75"/>
      <c r="T34" s="77"/>
      <c r="U34" s="14">
        <v>16</v>
      </c>
      <c r="V34" s="91"/>
      <c r="W34" s="80"/>
      <c r="X34" s="80"/>
      <c r="Y34" s="62">
        <f>IF(AND(Y33="",Z33=""),"",IF($AA$5&gt;=(Y33+Z33),(Y33*5)-(Z33*5),"Погрешан унос података"))</f>
        <v>50</v>
      </c>
      <c r="Z34" s="63"/>
      <c r="AA34" s="66" t="str">
        <f>IF(AND(AA33="",AB33=""),"",IF($AC$5=(AA33+AB33),(AA33*20)-(AB33*5),"Погрешан унос података"))</f>
        <v/>
      </c>
      <c r="AB34" s="67"/>
      <c r="AC34" s="140" t="str">
        <f>IF(AC33="","",IF($AE$5&gt;=AC33,AC33*10,"Погрешан унос"))</f>
        <v/>
      </c>
      <c r="AD34" s="70" t="str">
        <f>IF(AD33="","",AD33*-5)</f>
        <v/>
      </c>
      <c r="AE34" s="83"/>
      <c r="AF34" s="85"/>
      <c r="AG34" s="86"/>
      <c r="AH34" s="60"/>
      <c r="AI34" s="60"/>
      <c r="AJ34" s="60"/>
    </row>
    <row r="35" spans="1:36" s="10" customFormat="1" ht="15" customHeight="1" thickBot="1" x14ac:dyDescent="0.35">
      <c r="A35" s="122"/>
      <c r="B35" s="125"/>
      <c r="C35" s="128"/>
      <c r="D35" s="131"/>
      <c r="E35" s="143"/>
      <c r="F35" s="19" t="s">
        <v>180</v>
      </c>
      <c r="G35" s="48" t="s">
        <v>91</v>
      </c>
      <c r="H35" s="57">
        <f t="shared" si="0"/>
        <v>0</v>
      </c>
      <c r="I35" s="20">
        <v>1012426</v>
      </c>
      <c r="J35" s="137"/>
      <c r="K35" s="137"/>
      <c r="L35" s="137"/>
      <c r="M35" s="116"/>
      <c r="N35" s="116"/>
      <c r="O35" s="116"/>
      <c r="P35" s="119"/>
      <c r="Q35" s="71"/>
      <c r="R35" s="71"/>
      <c r="S35" s="6">
        <f>IF(OR(Q33=0,R33=0),"",R33-Q33)</f>
        <v>15849</v>
      </c>
      <c r="T35" s="78"/>
      <c r="U35" s="7">
        <f>IF(U34="","",U34*50)</f>
        <v>800</v>
      </c>
      <c r="V35" s="92"/>
      <c r="W35" s="81"/>
      <c r="X35" s="81"/>
      <c r="Y35" s="64"/>
      <c r="Z35" s="65"/>
      <c r="AA35" s="68"/>
      <c r="AB35" s="69"/>
      <c r="AC35" s="141"/>
      <c r="AD35" s="71"/>
      <c r="AE35" s="84"/>
      <c r="AF35" s="85"/>
      <c r="AG35" s="87"/>
      <c r="AH35" s="61"/>
      <c r="AI35" s="61"/>
      <c r="AJ35" s="61"/>
    </row>
    <row r="36" spans="1:36" s="11" customFormat="1" ht="14.4" customHeight="1" thickBot="1" x14ac:dyDescent="0.35">
      <c r="A36" s="120" t="str">
        <f>IF(OR(B36="",B36="DNF",B36="DNS"),B36,IF(OR(C36="VK",C36="DISQ"),C36,IF(AF36&gt;1,AF36,RANK(C36,$C$9:$C$66,0))))</f>
        <v/>
      </c>
      <c r="B36" s="123" t="str">
        <f>IF(AND(F36="",F37="",F38=""),"",IF(J36="","DNS",IF(M36="","DNF",IF(OR(S38&gt;$U$5,AE36="DISQ"),"DISQ",U38+V36+W36+X36))))</f>
        <v/>
      </c>
      <c r="C36" s="126" t="str">
        <f>IF(OR(AND(B36="DISQ",AE36="VK"),AE36="VK",F38=""),"VK",B36)</f>
        <v>VK</v>
      </c>
      <c r="D36" s="129"/>
      <c r="E36" s="129"/>
      <c r="F36" s="15"/>
      <c r="G36" s="46"/>
      <c r="H36" s="57">
        <f t="shared" si="0"/>
        <v>0</v>
      </c>
      <c r="I36" s="16"/>
      <c r="J36" s="135"/>
      <c r="K36" s="135"/>
      <c r="L36" s="135"/>
      <c r="M36" s="114"/>
      <c r="N36" s="114"/>
      <c r="O36" s="114"/>
      <c r="P36" s="117"/>
      <c r="Q36" s="72">
        <f t="shared" ref="Q36" si="41">+(J36*3600)+(K36*60)+L36+P36</f>
        <v>0</v>
      </c>
      <c r="R36" s="72">
        <f>+(M36*3600)+(N36*60)+O36</f>
        <v>0</v>
      </c>
      <c r="S36" s="74" t="str">
        <f>IF(S38="","",IF(S38&lt;=$U$5,"УСПЕШНО","Прекорачење времена"))</f>
        <v/>
      </c>
      <c r="T36" s="76" t="str">
        <f>IF(OR(F38="",AE36="DISQ",AE36="VK"),"",IF(AND(S36="УСПЕШНО",U36="УСПЕШНО"),S38,""))</f>
        <v/>
      </c>
      <c r="U36" s="5" t="str">
        <f>IF(U38="","",IF(AND(U37=$Y$5),"УСПЕШНО",IF(AND(U37&lt;$Y$5),"Недостају све КТ")))</f>
        <v/>
      </c>
      <c r="V36" s="90" t="str">
        <f>IF(F36="","",IF(T36="",0,MIN($T$9:$T$66)/T36*100))</f>
        <v/>
      </c>
      <c r="W36" s="79" t="str">
        <f t="shared" ref="W36" si="42">IF(F36="","",(SUM(H36:H38)))</f>
        <v/>
      </c>
      <c r="X36" s="79" t="str">
        <f>IF(F36="","",AG36+AH36+AI36+AJ36)</f>
        <v/>
      </c>
      <c r="Y36" s="26"/>
      <c r="Z36" s="27"/>
      <c r="AA36" s="28"/>
      <c r="AB36" s="27"/>
      <c r="AC36" s="28"/>
      <c r="AD36" s="27"/>
      <c r="AE36" s="82"/>
      <c r="AF36" s="85"/>
      <c r="AG36" s="86">
        <f t="shared" ref="AG36" si="43">IF(Y37="",0,Y37)</f>
        <v>0</v>
      </c>
      <c r="AH36" s="60">
        <f t="shared" ref="AH36" si="44">IF(AA37="",0,AA37)</f>
        <v>0</v>
      </c>
      <c r="AI36" s="60">
        <f t="shared" ref="AI36:AJ36" si="45">IF(AC37="",0,AC37)</f>
        <v>0</v>
      </c>
      <c r="AJ36" s="60">
        <f t="shared" si="45"/>
        <v>0</v>
      </c>
    </row>
    <row r="37" spans="1:36" ht="14.4" customHeight="1" thickBot="1" x14ac:dyDescent="0.35">
      <c r="A37" s="121"/>
      <c r="B37" s="124"/>
      <c r="C37" s="127"/>
      <c r="D37" s="130"/>
      <c r="E37" s="130"/>
      <c r="F37" s="23"/>
      <c r="G37" s="47"/>
      <c r="H37" s="57">
        <f t="shared" si="0"/>
        <v>0</v>
      </c>
      <c r="I37" s="24"/>
      <c r="J37" s="136"/>
      <c r="K37" s="136"/>
      <c r="L37" s="136"/>
      <c r="M37" s="115"/>
      <c r="N37" s="115"/>
      <c r="O37" s="115"/>
      <c r="P37" s="118"/>
      <c r="Q37" s="73"/>
      <c r="R37" s="73"/>
      <c r="S37" s="75"/>
      <c r="T37" s="77"/>
      <c r="U37" s="14"/>
      <c r="V37" s="91"/>
      <c r="W37" s="80"/>
      <c r="X37" s="80"/>
      <c r="Y37" s="62" t="str">
        <f>IF(AND(Y36="",Z36=""),"",IF($AA$5&gt;=(Y36+Z36),(Y36*5)-(Z36*5),"Погрешан унос података"))</f>
        <v/>
      </c>
      <c r="Z37" s="63"/>
      <c r="AA37" s="66" t="str">
        <f>IF(AND(AA36="",AB36=""),"",IF($AC$5=(AA36+AB36),(AA36*20)-(AB36*5),"Погрешан унос података"))</f>
        <v/>
      </c>
      <c r="AB37" s="67"/>
      <c r="AC37" s="140" t="str">
        <f>IF(AC36="","",IF($AE$5&gt;=AC36,AC36*10,"Погрешан унос"))</f>
        <v/>
      </c>
      <c r="AD37" s="70" t="str">
        <f>IF(AD36="","",AD36*-5)</f>
        <v/>
      </c>
      <c r="AE37" s="83"/>
      <c r="AF37" s="85"/>
      <c r="AG37" s="86"/>
      <c r="AH37" s="60"/>
      <c r="AI37" s="60"/>
      <c r="AJ37" s="60"/>
    </row>
    <row r="38" spans="1:36" s="10" customFormat="1" ht="15" customHeight="1" thickBot="1" x14ac:dyDescent="0.35">
      <c r="A38" s="122"/>
      <c r="B38" s="125"/>
      <c r="C38" s="128"/>
      <c r="D38" s="131"/>
      <c r="E38" s="143"/>
      <c r="F38" s="19"/>
      <c r="G38" s="48"/>
      <c r="H38" s="57">
        <f t="shared" si="0"/>
        <v>0</v>
      </c>
      <c r="I38" s="20"/>
      <c r="J38" s="137"/>
      <c r="K38" s="137"/>
      <c r="L38" s="137"/>
      <c r="M38" s="116"/>
      <c r="N38" s="116"/>
      <c r="O38" s="116"/>
      <c r="P38" s="119"/>
      <c r="Q38" s="71"/>
      <c r="R38" s="71"/>
      <c r="S38" s="6" t="str">
        <f>IF(OR(Q36=0,R36=0),"",R36-Q36)</f>
        <v/>
      </c>
      <c r="T38" s="78"/>
      <c r="U38" s="7" t="str">
        <f>IF(U37="","",U37*50)</f>
        <v/>
      </c>
      <c r="V38" s="92"/>
      <c r="W38" s="81"/>
      <c r="X38" s="81"/>
      <c r="Y38" s="64"/>
      <c r="Z38" s="65"/>
      <c r="AA38" s="68"/>
      <c r="AB38" s="69"/>
      <c r="AC38" s="141"/>
      <c r="AD38" s="71"/>
      <c r="AE38" s="84"/>
      <c r="AF38" s="85"/>
      <c r="AG38" s="87"/>
      <c r="AH38" s="61"/>
      <c r="AI38" s="61"/>
      <c r="AJ38" s="61"/>
    </row>
    <row r="39" spans="1:36" s="11" customFormat="1" ht="14.4" customHeight="1" thickBot="1" x14ac:dyDescent="0.35">
      <c r="A39" s="120" t="str">
        <f>IF(OR(B39="",B39="DNF",B39="DNS"),B39,IF(OR(C39="VK",C39="DISQ"),C39,IF(AF39&gt;1,AF39,RANK(C39,$C$9:$C$66,0))))</f>
        <v/>
      </c>
      <c r="B39" s="123" t="str">
        <f>IF(AND(F39="",F40="",F41=""),"",IF(J39="","DNS",IF(M39="","DNF",IF(OR(S41&gt;$U$5,AE39="DISQ"),"DISQ",U41+V39+W39+X39))))</f>
        <v/>
      </c>
      <c r="C39" s="126" t="str">
        <f>IF(OR(AND(B39="DISQ",AE39="VK"),AE39="VK",F41=""),"VK",B39)</f>
        <v>VK</v>
      </c>
      <c r="D39" s="129"/>
      <c r="E39" s="129"/>
      <c r="F39" s="15"/>
      <c r="G39" s="46"/>
      <c r="H39" s="57">
        <f t="shared" si="0"/>
        <v>0</v>
      </c>
      <c r="I39" s="16"/>
      <c r="J39" s="135"/>
      <c r="K39" s="135"/>
      <c r="L39" s="135"/>
      <c r="M39" s="114"/>
      <c r="N39" s="114"/>
      <c r="O39" s="114"/>
      <c r="P39" s="117"/>
      <c r="Q39" s="72">
        <f t="shared" ref="Q39" si="46">+(J39*3600)+(K39*60)+L39+P39</f>
        <v>0</v>
      </c>
      <c r="R39" s="72">
        <f>+(M39*3600)+(N39*60)+O39</f>
        <v>0</v>
      </c>
      <c r="S39" s="74" t="str">
        <f>IF(S41="","",IF(S41&lt;=$U$5,"УСПЕШНО","Прекорачење времена"))</f>
        <v/>
      </c>
      <c r="T39" s="76" t="str">
        <f>IF(OR(F41="",AE39="DISQ",AE39="VK"),"",IF(AND(S39="УСПЕШНО",U39="УСПЕШНО"),S41,""))</f>
        <v/>
      </c>
      <c r="U39" s="5" t="str">
        <f>IF(U41="","",IF(AND(U40=$Y$5),"УСПЕШНО",IF(AND(U40&lt;$Y$5),"Недостају све КТ")))</f>
        <v/>
      </c>
      <c r="V39" s="90" t="str">
        <f>IF(F39="","",IF(T39="",0,MIN($T$9:$T$66)/T39*100))</f>
        <v/>
      </c>
      <c r="W39" s="79" t="str">
        <f t="shared" ref="W39" si="47">IF(F39="","",(SUM(H39:H41)))</f>
        <v/>
      </c>
      <c r="X39" s="79" t="str">
        <f>IF(F39="","",AG39+AH39+AI39+AJ39)</f>
        <v/>
      </c>
      <c r="Y39" s="26"/>
      <c r="Z39" s="27"/>
      <c r="AA39" s="28"/>
      <c r="AB39" s="27"/>
      <c r="AC39" s="28"/>
      <c r="AD39" s="27"/>
      <c r="AE39" s="82"/>
      <c r="AF39" s="85"/>
      <c r="AG39" s="86">
        <f t="shared" ref="AG39" si="48">IF(Y40="",0,Y40)</f>
        <v>0</v>
      </c>
      <c r="AH39" s="60">
        <f t="shared" ref="AH39" si="49">IF(AA40="",0,AA40)</f>
        <v>0</v>
      </c>
      <c r="AI39" s="60">
        <f t="shared" ref="AI39:AJ39" si="50">IF(AC40="",0,AC40)</f>
        <v>0</v>
      </c>
      <c r="AJ39" s="60">
        <f t="shared" si="50"/>
        <v>0</v>
      </c>
    </row>
    <row r="40" spans="1:36" ht="14.4" customHeight="1" thickBot="1" x14ac:dyDescent="0.35">
      <c r="A40" s="121"/>
      <c r="B40" s="124"/>
      <c r="C40" s="127"/>
      <c r="D40" s="130"/>
      <c r="E40" s="130"/>
      <c r="F40" s="23"/>
      <c r="G40" s="47"/>
      <c r="H40" s="57">
        <f t="shared" si="0"/>
        <v>0</v>
      </c>
      <c r="I40" s="24"/>
      <c r="J40" s="136"/>
      <c r="K40" s="136"/>
      <c r="L40" s="136"/>
      <c r="M40" s="115"/>
      <c r="N40" s="115"/>
      <c r="O40" s="115"/>
      <c r="P40" s="118"/>
      <c r="Q40" s="73"/>
      <c r="R40" s="73"/>
      <c r="S40" s="75"/>
      <c r="T40" s="77"/>
      <c r="U40" s="14"/>
      <c r="V40" s="91"/>
      <c r="W40" s="80"/>
      <c r="X40" s="80"/>
      <c r="Y40" s="62" t="str">
        <f>IF(AND(Y39="",Z39=""),"",IF($AA$5&gt;=(Y39+Z39),(Y39*5)-(Z39*5),"Погрешан унос података"))</f>
        <v/>
      </c>
      <c r="Z40" s="63"/>
      <c r="AA40" s="66" t="str">
        <f>IF(AND(AA39="",AB39=""),"",IF($AC$5=(AA39+AB39),(AA39*20)-(AB39*5),"Погрешан унос података"))</f>
        <v/>
      </c>
      <c r="AB40" s="67"/>
      <c r="AC40" s="140" t="str">
        <f>IF(AC39="","",IF($AE$5&gt;=AC39,AC39*10,"Погрешан унос"))</f>
        <v/>
      </c>
      <c r="AD40" s="70" t="str">
        <f>IF(AD39="","",AD39*-5)</f>
        <v/>
      </c>
      <c r="AE40" s="83"/>
      <c r="AF40" s="85"/>
      <c r="AG40" s="86"/>
      <c r="AH40" s="60"/>
      <c r="AI40" s="60"/>
      <c r="AJ40" s="60"/>
    </row>
    <row r="41" spans="1:36" s="10" customFormat="1" ht="15" customHeight="1" thickBot="1" x14ac:dyDescent="0.35">
      <c r="A41" s="122"/>
      <c r="B41" s="125"/>
      <c r="C41" s="128"/>
      <c r="D41" s="143"/>
      <c r="E41" s="143"/>
      <c r="F41" s="19"/>
      <c r="G41" s="48"/>
      <c r="H41" s="57">
        <f t="shared" si="0"/>
        <v>0</v>
      </c>
      <c r="I41" s="20"/>
      <c r="J41" s="137"/>
      <c r="K41" s="137"/>
      <c r="L41" s="137"/>
      <c r="M41" s="116"/>
      <c r="N41" s="116"/>
      <c r="O41" s="116"/>
      <c r="P41" s="119"/>
      <c r="Q41" s="71"/>
      <c r="R41" s="71"/>
      <c r="S41" s="6" t="str">
        <f>IF(OR(Q39=0,R39=0),"",R39-Q39)</f>
        <v/>
      </c>
      <c r="T41" s="78"/>
      <c r="U41" s="7" t="str">
        <f>IF(U40="","",U40*50)</f>
        <v/>
      </c>
      <c r="V41" s="92"/>
      <c r="W41" s="81"/>
      <c r="X41" s="81"/>
      <c r="Y41" s="64"/>
      <c r="Z41" s="65"/>
      <c r="AA41" s="68"/>
      <c r="AB41" s="69"/>
      <c r="AC41" s="141"/>
      <c r="AD41" s="71"/>
      <c r="AE41" s="84"/>
      <c r="AF41" s="85"/>
      <c r="AG41" s="87"/>
      <c r="AH41" s="61"/>
      <c r="AI41" s="61"/>
      <c r="AJ41" s="61"/>
    </row>
    <row r="42" spans="1:36" s="11" customFormat="1" ht="14.4" customHeight="1" thickBot="1" x14ac:dyDescent="0.35">
      <c r="A42" s="120" t="str">
        <f>IF(OR(B42="",B42="DNF",B42="DNS"),B42,IF(OR(C42="VK",C42="DISQ"),C42,IF(AF42&gt;1,AF42,RANK(C42,$C$9:$C$66,0))))</f>
        <v/>
      </c>
      <c r="B42" s="123" t="str">
        <f>IF(AND(F42="",F43="",F44=""),"",IF(J42="","DNS",IF(M42="","DNF",IF(OR(S44&gt;$U$5,AE42="DISQ"),"DISQ",U44+V42+W42+X42))))</f>
        <v/>
      </c>
      <c r="C42" s="126" t="str">
        <f>IF(OR(AND(B42="DISQ",AE42="VK"),AE42="VK",F44=""),"VK",B42)</f>
        <v>VK</v>
      </c>
      <c r="D42" s="129"/>
      <c r="E42" s="129"/>
      <c r="F42" s="15"/>
      <c r="G42" s="46"/>
      <c r="H42" s="57">
        <f t="shared" si="0"/>
        <v>0</v>
      </c>
      <c r="I42" s="16"/>
      <c r="J42" s="135"/>
      <c r="K42" s="135"/>
      <c r="L42" s="135"/>
      <c r="M42" s="114"/>
      <c r="N42" s="114"/>
      <c r="O42" s="114"/>
      <c r="P42" s="117"/>
      <c r="Q42" s="72">
        <f t="shared" ref="Q42" si="51">+(J42*3600)+(K42*60)+L42+P42</f>
        <v>0</v>
      </c>
      <c r="R42" s="72">
        <f>+(M42*3600)+(N42*60)+O42</f>
        <v>0</v>
      </c>
      <c r="S42" s="74" t="str">
        <f>IF(S44="","",IF(S44&lt;=$U$5,"УСПЕШНО","Прекорачење времена"))</f>
        <v/>
      </c>
      <c r="T42" s="76" t="str">
        <f>IF(OR(F44="",AE42="DISQ",AE42="VK"),"",IF(AND(S42="УСПЕШНО",U42="УСПЕШНО"),S44,""))</f>
        <v/>
      </c>
      <c r="U42" s="5" t="str">
        <f>IF(U44="","",IF(AND(U43=$Y$5),"УСПЕШНО",IF(AND(U43&lt;$Y$5),"Недостају све КТ")))</f>
        <v/>
      </c>
      <c r="V42" s="90" t="str">
        <f>IF(F42="","",IF(T42="",0,MIN($T$9:$T$66)/T42*100))</f>
        <v/>
      </c>
      <c r="W42" s="79" t="str">
        <f t="shared" ref="W42" si="52">IF(F42="","",(SUM(H42:H44)))</f>
        <v/>
      </c>
      <c r="X42" s="79" t="str">
        <f>IF(F42="","",AG42+AH42+AI42+AJ42)</f>
        <v/>
      </c>
      <c r="Y42" s="26"/>
      <c r="Z42" s="27"/>
      <c r="AA42" s="28"/>
      <c r="AB42" s="27"/>
      <c r="AC42" s="28"/>
      <c r="AD42" s="27"/>
      <c r="AE42" s="82"/>
      <c r="AF42" s="85"/>
      <c r="AG42" s="86">
        <f t="shared" ref="AG42" si="53">IF(Y43="",0,Y43)</f>
        <v>0</v>
      </c>
      <c r="AH42" s="60">
        <f t="shared" ref="AH42" si="54">IF(AA43="",0,AA43)</f>
        <v>0</v>
      </c>
      <c r="AI42" s="60">
        <f t="shared" ref="AI42:AJ42" si="55">IF(AC43="",0,AC43)</f>
        <v>0</v>
      </c>
      <c r="AJ42" s="60">
        <f t="shared" si="55"/>
        <v>0</v>
      </c>
    </row>
    <row r="43" spans="1:36" ht="14.4" customHeight="1" thickBot="1" x14ac:dyDescent="0.35">
      <c r="A43" s="121"/>
      <c r="B43" s="124"/>
      <c r="C43" s="127"/>
      <c r="D43" s="130"/>
      <c r="E43" s="130"/>
      <c r="F43" s="23"/>
      <c r="G43" s="47"/>
      <c r="H43" s="57">
        <f t="shared" si="0"/>
        <v>0</v>
      </c>
      <c r="I43" s="24"/>
      <c r="J43" s="136"/>
      <c r="K43" s="136"/>
      <c r="L43" s="136"/>
      <c r="M43" s="115"/>
      <c r="N43" s="115"/>
      <c r="O43" s="115"/>
      <c r="P43" s="118"/>
      <c r="Q43" s="73"/>
      <c r="R43" s="73"/>
      <c r="S43" s="75"/>
      <c r="T43" s="77"/>
      <c r="U43" s="14"/>
      <c r="V43" s="91"/>
      <c r="W43" s="80"/>
      <c r="X43" s="80"/>
      <c r="Y43" s="62" t="str">
        <f>IF(AND(Y42="",Z42=""),"",IF($AA$5&gt;=(Y42+Z42),(Y42*5)-(Z42*5),"Погрешан унос података"))</f>
        <v/>
      </c>
      <c r="Z43" s="63"/>
      <c r="AA43" s="66" t="str">
        <f>IF(AND(AA42="",AB42=""),"",IF($AC$5=(AA42+AB42),(AA42*20)-(AB42*5),"Погрешан унос података"))</f>
        <v/>
      </c>
      <c r="AB43" s="67"/>
      <c r="AC43" s="140" t="str">
        <f>IF(AC42="","",IF($AE$5&gt;=AC42,AC42*10,"Погрешан унос"))</f>
        <v/>
      </c>
      <c r="AD43" s="70" t="str">
        <f>IF(AD42="","",AD42*-5)</f>
        <v/>
      </c>
      <c r="AE43" s="83"/>
      <c r="AF43" s="85"/>
      <c r="AG43" s="86"/>
      <c r="AH43" s="60"/>
      <c r="AI43" s="60"/>
      <c r="AJ43" s="60"/>
    </row>
    <row r="44" spans="1:36" s="10" customFormat="1" ht="15" customHeight="1" thickBot="1" x14ac:dyDescent="0.35">
      <c r="A44" s="122"/>
      <c r="B44" s="125"/>
      <c r="C44" s="128"/>
      <c r="D44" s="143"/>
      <c r="E44" s="143"/>
      <c r="F44" s="19"/>
      <c r="G44" s="48"/>
      <c r="H44" s="57">
        <f t="shared" si="0"/>
        <v>0</v>
      </c>
      <c r="I44" s="20"/>
      <c r="J44" s="137"/>
      <c r="K44" s="137"/>
      <c r="L44" s="137"/>
      <c r="M44" s="116"/>
      <c r="N44" s="116"/>
      <c r="O44" s="116"/>
      <c r="P44" s="119"/>
      <c r="Q44" s="71"/>
      <c r="R44" s="71"/>
      <c r="S44" s="6" t="str">
        <f>IF(OR(Q42=0,R42=0),"",R42-Q42)</f>
        <v/>
      </c>
      <c r="T44" s="78"/>
      <c r="U44" s="7" t="str">
        <f>IF(U43="","",U43*50)</f>
        <v/>
      </c>
      <c r="V44" s="92"/>
      <c r="W44" s="81"/>
      <c r="X44" s="81"/>
      <c r="Y44" s="64"/>
      <c r="Z44" s="65"/>
      <c r="AA44" s="68"/>
      <c r="AB44" s="69"/>
      <c r="AC44" s="141"/>
      <c r="AD44" s="71"/>
      <c r="AE44" s="84"/>
      <c r="AF44" s="85"/>
      <c r="AG44" s="87"/>
      <c r="AH44" s="61"/>
      <c r="AI44" s="61"/>
      <c r="AJ44" s="61"/>
    </row>
    <row r="45" spans="1:36" s="11" customFormat="1" ht="14.4" customHeight="1" thickBot="1" x14ac:dyDescent="0.35">
      <c r="A45" s="120" t="str">
        <f>IF(OR(B45="",B45="DNF",B45="DNS"),B45,IF(OR(C45="VK",C45="DISQ"),C45,IF(AF45&gt;1,AF45,RANK(C45,$C$9:$C$66,0))))</f>
        <v/>
      </c>
      <c r="B45" s="123" t="str">
        <f>IF(AND(F45="",F46="",F47=""),"",IF(J45="","DNS",IF(M45="","DNF",IF(OR(S47&gt;$U$5,AE45="DISQ"),"DISQ",U47+V45+W45+X45))))</f>
        <v/>
      </c>
      <c r="C45" s="126" t="str">
        <f>IF(OR(AND(B45="DISQ",AE45="VK"),AE45="VK",F47=""),"VK",B45)</f>
        <v>VK</v>
      </c>
      <c r="D45" s="129"/>
      <c r="E45" s="129"/>
      <c r="F45" s="15"/>
      <c r="G45" s="46"/>
      <c r="H45" s="57">
        <f t="shared" si="0"/>
        <v>0</v>
      </c>
      <c r="I45" s="16"/>
      <c r="J45" s="135"/>
      <c r="K45" s="135"/>
      <c r="L45" s="135"/>
      <c r="M45" s="114"/>
      <c r="N45" s="114"/>
      <c r="O45" s="114"/>
      <c r="P45" s="117"/>
      <c r="Q45" s="72">
        <f t="shared" ref="Q45" si="56">+(J45*3600)+(K45*60)+L45+P45</f>
        <v>0</v>
      </c>
      <c r="R45" s="72">
        <f>+(M45*3600)+(N45*60)+O45</f>
        <v>0</v>
      </c>
      <c r="S45" s="74" t="str">
        <f>IF(S47="","",IF(S47&lt;=$U$5,"УСПЕШНО","Прекорачење времена"))</f>
        <v/>
      </c>
      <c r="T45" s="76" t="str">
        <f>IF(OR(F47="",AE45="DISQ",AE45="VK"),"",IF(AND(S45="УСПЕШНО",U45="УСПЕШНО"),S47,""))</f>
        <v/>
      </c>
      <c r="U45" s="5" t="str">
        <f>IF(U47="","",IF(AND(U46=$Y$5),"УСПЕШНО",IF(AND(U46&lt;$Y$5),"Недостају све КТ")))</f>
        <v/>
      </c>
      <c r="V45" s="90" t="str">
        <f>IF(F45="","",IF(T45="",0,MIN($T$9:$T$66)/T45*100))</f>
        <v/>
      </c>
      <c r="W45" s="79" t="str">
        <f t="shared" ref="W45" si="57">IF(F45="","",(SUM(H45:H47)))</f>
        <v/>
      </c>
      <c r="X45" s="79" t="str">
        <f>IF(F45="","",AG45+AH45+AI45+AJ45)</f>
        <v/>
      </c>
      <c r="Y45" s="26"/>
      <c r="Z45" s="27"/>
      <c r="AA45" s="28"/>
      <c r="AB45" s="27"/>
      <c r="AC45" s="28"/>
      <c r="AD45" s="27"/>
      <c r="AE45" s="82"/>
      <c r="AF45" s="85"/>
      <c r="AG45" s="86">
        <f t="shared" ref="AG45" si="58">IF(Y46="",0,Y46)</f>
        <v>0</v>
      </c>
      <c r="AH45" s="60">
        <f t="shared" ref="AH45" si="59">IF(AA46="",0,AA46)</f>
        <v>0</v>
      </c>
      <c r="AI45" s="60">
        <f t="shared" ref="AI45:AJ45" si="60">IF(AC46="",0,AC46)</f>
        <v>0</v>
      </c>
      <c r="AJ45" s="60">
        <f t="shared" si="60"/>
        <v>0</v>
      </c>
    </row>
    <row r="46" spans="1:36" ht="14.4" customHeight="1" thickBot="1" x14ac:dyDescent="0.35">
      <c r="A46" s="121"/>
      <c r="B46" s="124"/>
      <c r="C46" s="127"/>
      <c r="D46" s="130"/>
      <c r="E46" s="130"/>
      <c r="F46" s="23"/>
      <c r="G46" s="47"/>
      <c r="H46" s="57">
        <f t="shared" si="0"/>
        <v>0</v>
      </c>
      <c r="I46" s="24"/>
      <c r="J46" s="136"/>
      <c r="K46" s="136"/>
      <c r="L46" s="136"/>
      <c r="M46" s="115"/>
      <c r="N46" s="115"/>
      <c r="O46" s="115"/>
      <c r="P46" s="118"/>
      <c r="Q46" s="73"/>
      <c r="R46" s="73"/>
      <c r="S46" s="75"/>
      <c r="T46" s="77"/>
      <c r="U46" s="14"/>
      <c r="V46" s="91"/>
      <c r="W46" s="80"/>
      <c r="X46" s="80"/>
      <c r="Y46" s="62" t="str">
        <f>IF(AND(Y45="",Z45=""),"",IF($AA$5&gt;=(Y45+Z45),(Y45*5)-(Z45*5),"Погрешан унос података"))</f>
        <v/>
      </c>
      <c r="Z46" s="63"/>
      <c r="AA46" s="66" t="str">
        <f>IF(AND(AA45="",AB45=""),"",IF($AC$5=(AA45+AB45),(AA45*20)-(AB45*5),"Погрешан унос података"))</f>
        <v/>
      </c>
      <c r="AB46" s="67"/>
      <c r="AC46" s="140" t="str">
        <f>IF(AC45="","",IF($AE$5&gt;=AC45,AC45*10,"Погрешан унос"))</f>
        <v/>
      </c>
      <c r="AD46" s="70" t="str">
        <f>IF(AD45="","",AD45*-5)</f>
        <v/>
      </c>
      <c r="AE46" s="83"/>
      <c r="AF46" s="85"/>
      <c r="AG46" s="86"/>
      <c r="AH46" s="60"/>
      <c r="AI46" s="60"/>
      <c r="AJ46" s="60"/>
    </row>
    <row r="47" spans="1:36" s="10" customFormat="1" ht="15" customHeight="1" thickBot="1" x14ac:dyDescent="0.35">
      <c r="A47" s="122"/>
      <c r="B47" s="125"/>
      <c r="C47" s="128"/>
      <c r="D47" s="143"/>
      <c r="E47" s="143"/>
      <c r="F47" s="19"/>
      <c r="G47" s="48"/>
      <c r="H47" s="57">
        <f t="shared" si="0"/>
        <v>0</v>
      </c>
      <c r="I47" s="20"/>
      <c r="J47" s="137"/>
      <c r="K47" s="137"/>
      <c r="L47" s="137"/>
      <c r="M47" s="116"/>
      <c r="N47" s="116"/>
      <c r="O47" s="116"/>
      <c r="P47" s="119"/>
      <c r="Q47" s="71"/>
      <c r="R47" s="71"/>
      <c r="S47" s="6" t="str">
        <f>IF(OR(Q45=0,R45=0),"",R45-Q45)</f>
        <v/>
      </c>
      <c r="T47" s="78"/>
      <c r="U47" s="7" t="str">
        <f>IF(U46="","",U46*50)</f>
        <v/>
      </c>
      <c r="V47" s="92"/>
      <c r="W47" s="81"/>
      <c r="X47" s="81"/>
      <c r="Y47" s="64"/>
      <c r="Z47" s="65"/>
      <c r="AA47" s="68"/>
      <c r="AB47" s="69"/>
      <c r="AC47" s="141"/>
      <c r="AD47" s="71"/>
      <c r="AE47" s="84"/>
      <c r="AF47" s="85"/>
      <c r="AG47" s="87"/>
      <c r="AH47" s="61"/>
      <c r="AI47" s="61"/>
      <c r="AJ47" s="61"/>
    </row>
    <row r="48" spans="1:36" s="11" customFormat="1" ht="14.4" customHeight="1" thickBot="1" x14ac:dyDescent="0.35">
      <c r="A48" s="120" t="str">
        <f>IF(OR(B48="",B48="DNF",B48="DNS"),B48,IF(OR(C48="VK",C48="DISQ"),C48,IF(AF48&gt;1,AF48,RANK(C48,$C$9:$C$66,0))))</f>
        <v/>
      </c>
      <c r="B48" s="123" t="str">
        <f>IF(AND(F48="",F49="",F50=""),"",IF(J48="","DNS",IF(M48="","DNF",IF(OR(S50&gt;$U$5,AE48="DISQ"),"DISQ",U50+V48+W48+X48))))</f>
        <v/>
      </c>
      <c r="C48" s="126" t="str">
        <f>IF(OR(AND(B48="DISQ",AE48="VK"),AE48="VK",F50=""),"VK",B48)</f>
        <v>VK</v>
      </c>
      <c r="D48" s="129"/>
      <c r="E48" s="129"/>
      <c r="F48" s="15"/>
      <c r="G48" s="46"/>
      <c r="H48" s="57">
        <f t="shared" si="0"/>
        <v>0</v>
      </c>
      <c r="I48" s="16"/>
      <c r="J48" s="135"/>
      <c r="K48" s="135"/>
      <c r="L48" s="135"/>
      <c r="M48" s="114"/>
      <c r="N48" s="114"/>
      <c r="O48" s="114"/>
      <c r="P48" s="117"/>
      <c r="Q48" s="72">
        <f t="shared" ref="Q48" si="61">+(J48*3600)+(K48*60)+L48+P48</f>
        <v>0</v>
      </c>
      <c r="R48" s="72">
        <f>+(M48*3600)+(N48*60)+O48</f>
        <v>0</v>
      </c>
      <c r="S48" s="74" t="str">
        <f>IF(S50="","",IF(S50&lt;=$U$5,"УСПЕШНО","Прекорачење времена"))</f>
        <v/>
      </c>
      <c r="T48" s="76" t="str">
        <f>IF(OR(F50="",AE48="DISQ",AE48="VK"),"",IF(AND(S48="УСПЕШНО",U48="УСПЕШНО"),S50,""))</f>
        <v/>
      </c>
      <c r="U48" s="5" t="str">
        <f>IF(U50="","",IF(AND(U49=$Y$5),"УСПЕШНО",IF(AND(U49&lt;$Y$5),"Недостају све КТ")))</f>
        <v/>
      </c>
      <c r="V48" s="90" t="str">
        <f>IF(F48="","",IF(T48="",0,MIN($T$9:$T$66)/T48*100))</f>
        <v/>
      </c>
      <c r="W48" s="79" t="str">
        <f t="shared" ref="W48" si="62">IF(F48="","",(SUM(H48:H50)))</f>
        <v/>
      </c>
      <c r="X48" s="79" t="str">
        <f>IF(F48="","",AG48+AH48+AI48+AJ48)</f>
        <v/>
      </c>
      <c r="Y48" s="26"/>
      <c r="Z48" s="27"/>
      <c r="AA48" s="28"/>
      <c r="AB48" s="27"/>
      <c r="AC48" s="28"/>
      <c r="AD48" s="27"/>
      <c r="AE48" s="82"/>
      <c r="AF48" s="85"/>
      <c r="AG48" s="86">
        <f t="shared" ref="AG48" si="63">IF(Y49="",0,Y49)</f>
        <v>0</v>
      </c>
      <c r="AH48" s="60">
        <f t="shared" ref="AH48" si="64">IF(AA49="",0,AA49)</f>
        <v>0</v>
      </c>
      <c r="AI48" s="60">
        <f t="shared" ref="AI48:AJ48" si="65">IF(AC49="",0,AC49)</f>
        <v>0</v>
      </c>
      <c r="AJ48" s="60">
        <f t="shared" si="65"/>
        <v>0</v>
      </c>
    </row>
    <row r="49" spans="1:36" ht="14.4" customHeight="1" thickBot="1" x14ac:dyDescent="0.35">
      <c r="A49" s="121"/>
      <c r="B49" s="124"/>
      <c r="C49" s="127"/>
      <c r="D49" s="130"/>
      <c r="E49" s="130"/>
      <c r="F49" s="23"/>
      <c r="G49" s="47"/>
      <c r="H49" s="57">
        <f t="shared" si="0"/>
        <v>0</v>
      </c>
      <c r="I49" s="24"/>
      <c r="J49" s="136"/>
      <c r="K49" s="136"/>
      <c r="L49" s="136"/>
      <c r="M49" s="115"/>
      <c r="N49" s="115"/>
      <c r="O49" s="115"/>
      <c r="P49" s="118"/>
      <c r="Q49" s="73"/>
      <c r="R49" s="73"/>
      <c r="S49" s="75"/>
      <c r="T49" s="77"/>
      <c r="U49" s="14"/>
      <c r="V49" s="91"/>
      <c r="W49" s="80"/>
      <c r="X49" s="80"/>
      <c r="Y49" s="62" t="str">
        <f>IF(AND(Y48="",Z48=""),"",IF($AA$5&gt;=(Y48+Z48),(Y48*5)-(Z48*5),"Погрешан унос података"))</f>
        <v/>
      </c>
      <c r="Z49" s="63"/>
      <c r="AA49" s="66" t="str">
        <f>IF(AND(AA48="",AB48=""),"",IF($AC$5=(AA48+AB48),(AA48*20)-(AB48*5),"Погрешан унос података"))</f>
        <v/>
      </c>
      <c r="AB49" s="67"/>
      <c r="AC49" s="140" t="str">
        <f>IF(AC48="","",IF($AE$5&gt;=AC48,AC48*10,"Погрешан унос"))</f>
        <v/>
      </c>
      <c r="AD49" s="70" t="str">
        <f>IF(AD48="","",AD48*-5)</f>
        <v/>
      </c>
      <c r="AE49" s="83"/>
      <c r="AF49" s="85"/>
      <c r="AG49" s="86"/>
      <c r="AH49" s="60"/>
      <c r="AI49" s="60"/>
      <c r="AJ49" s="60"/>
    </row>
    <row r="50" spans="1:36" s="10" customFormat="1" ht="15" customHeight="1" thickBot="1" x14ac:dyDescent="0.35">
      <c r="A50" s="122"/>
      <c r="B50" s="125"/>
      <c r="C50" s="128"/>
      <c r="D50" s="143"/>
      <c r="E50" s="143"/>
      <c r="F50" s="19"/>
      <c r="G50" s="48"/>
      <c r="H50" s="57">
        <f t="shared" si="0"/>
        <v>0</v>
      </c>
      <c r="I50" s="20"/>
      <c r="J50" s="137"/>
      <c r="K50" s="137"/>
      <c r="L50" s="137"/>
      <c r="M50" s="116"/>
      <c r="N50" s="116"/>
      <c r="O50" s="116"/>
      <c r="P50" s="119"/>
      <c r="Q50" s="71"/>
      <c r="R50" s="71"/>
      <c r="S50" s="6" t="str">
        <f>IF(OR(Q48=0,R48=0),"",R48-Q48)</f>
        <v/>
      </c>
      <c r="T50" s="78"/>
      <c r="U50" s="7" t="str">
        <f>IF(U49="","",U49*50)</f>
        <v/>
      </c>
      <c r="V50" s="92"/>
      <c r="W50" s="81"/>
      <c r="X50" s="81"/>
      <c r="Y50" s="64"/>
      <c r="Z50" s="65"/>
      <c r="AA50" s="68"/>
      <c r="AB50" s="69"/>
      <c r="AC50" s="141"/>
      <c r="AD50" s="71"/>
      <c r="AE50" s="84"/>
      <c r="AF50" s="85"/>
      <c r="AG50" s="87"/>
      <c r="AH50" s="61"/>
      <c r="AI50" s="61"/>
      <c r="AJ50" s="61"/>
    </row>
    <row r="51" spans="1:36" s="11" customFormat="1" ht="14.4" customHeight="1" thickBot="1" x14ac:dyDescent="0.35">
      <c r="A51" s="120" t="str">
        <f>IF(OR(B51="",B51="DNF",B51="DNS"),B51,IF(OR(C51="VK",C51="DISQ"),C51,IF(AF51&gt;1,AF51,RANK(C51,$C$9:$C$66,0))))</f>
        <v/>
      </c>
      <c r="B51" s="123" t="str">
        <f>IF(AND(F51="",F52="",F53=""),"",IF(J51="","DNS",IF(M51="","DNF",IF(OR(S53&gt;$U$5,AE51="DISQ"),"DISQ",U53+V51+W51+X51))))</f>
        <v/>
      </c>
      <c r="C51" s="126" t="str">
        <f>IF(OR(AND(B51="DISQ",AE51="VK"),AE51="VK",F53=""),"VK",B51)</f>
        <v>VK</v>
      </c>
      <c r="D51" s="129"/>
      <c r="E51" s="129"/>
      <c r="F51" s="15"/>
      <c r="G51" s="46"/>
      <c r="H51" s="57">
        <f t="shared" si="0"/>
        <v>0</v>
      </c>
      <c r="I51" s="16"/>
      <c r="J51" s="135"/>
      <c r="K51" s="135"/>
      <c r="L51" s="135"/>
      <c r="M51" s="114"/>
      <c r="N51" s="114"/>
      <c r="O51" s="114"/>
      <c r="P51" s="117"/>
      <c r="Q51" s="72">
        <f t="shared" ref="Q51" si="66">+(J51*3600)+(K51*60)+L51+P51</f>
        <v>0</v>
      </c>
      <c r="R51" s="72">
        <f>+(M51*3600)+(N51*60)+O51</f>
        <v>0</v>
      </c>
      <c r="S51" s="74" t="str">
        <f>IF(S53="","",IF(S53&lt;=$U$5,"УСПЕШНО","Прекорачење времена"))</f>
        <v/>
      </c>
      <c r="T51" s="76" t="str">
        <f>IF(OR(F53="",AE51="DISQ",AE51="VK"),"",IF(AND(S51="УСПЕШНО",U51="УСПЕШНО"),S53,""))</f>
        <v/>
      </c>
      <c r="U51" s="5" t="str">
        <f>IF(U53="","",IF(AND(U52=$Y$5),"УСПЕШНО",IF(AND(U52&lt;$Y$5),"Недостају све КТ")))</f>
        <v/>
      </c>
      <c r="V51" s="90" t="str">
        <f>IF(F51="","",IF(T51="",0,MIN($T$9:$T$66)/T51*100))</f>
        <v/>
      </c>
      <c r="W51" s="79" t="str">
        <f t="shared" ref="W51" si="67">IF(F51="","",(SUM(H51:H53)))</f>
        <v/>
      </c>
      <c r="X51" s="79" t="str">
        <f>IF(F51="","",AG51+AH51+AI51+AJ51)</f>
        <v/>
      </c>
      <c r="Y51" s="26"/>
      <c r="Z51" s="27"/>
      <c r="AA51" s="28"/>
      <c r="AB51" s="27"/>
      <c r="AC51" s="28"/>
      <c r="AD51" s="27"/>
      <c r="AE51" s="82"/>
      <c r="AF51" s="85"/>
      <c r="AG51" s="86">
        <f t="shared" ref="AG51" si="68">IF(Y52="",0,Y52)</f>
        <v>0</v>
      </c>
      <c r="AH51" s="60">
        <f t="shared" ref="AH51" si="69">IF(AA52="",0,AA52)</f>
        <v>0</v>
      </c>
      <c r="AI51" s="60">
        <f t="shared" ref="AI51:AJ51" si="70">IF(AC52="",0,AC52)</f>
        <v>0</v>
      </c>
      <c r="AJ51" s="60">
        <f t="shared" si="70"/>
        <v>0</v>
      </c>
    </row>
    <row r="52" spans="1:36" ht="14.4" customHeight="1" thickBot="1" x14ac:dyDescent="0.35">
      <c r="A52" s="121"/>
      <c r="B52" s="124"/>
      <c r="C52" s="127"/>
      <c r="D52" s="130"/>
      <c r="E52" s="130"/>
      <c r="F52" s="23"/>
      <c r="G52" s="47"/>
      <c r="H52" s="57">
        <f t="shared" si="0"/>
        <v>0</v>
      </c>
      <c r="I52" s="24"/>
      <c r="J52" s="136"/>
      <c r="K52" s="136"/>
      <c r="L52" s="136"/>
      <c r="M52" s="115"/>
      <c r="N52" s="115"/>
      <c r="O52" s="115"/>
      <c r="P52" s="118"/>
      <c r="Q52" s="73"/>
      <c r="R52" s="73"/>
      <c r="S52" s="75"/>
      <c r="T52" s="77"/>
      <c r="U52" s="14"/>
      <c r="V52" s="91"/>
      <c r="W52" s="80"/>
      <c r="X52" s="80"/>
      <c r="Y52" s="62" t="str">
        <f>IF(AND(Y51="",Z51=""),"",IF($AA$5&gt;=(Y51+Z51),(Y51*5)-(Z51*5),"Погрешан унос података"))</f>
        <v/>
      </c>
      <c r="Z52" s="63"/>
      <c r="AA52" s="66" t="str">
        <f>IF(AND(AA51="",AB51=""),"",IF($AC$5=(AA51+AB51),(AA51*20)-(AB51*5),"Погрешан унос података"))</f>
        <v/>
      </c>
      <c r="AB52" s="67"/>
      <c r="AC52" s="140" t="str">
        <f>IF(AC51="","",IF($AE$5&gt;=AC51,AC51*10,"Погрешан унос"))</f>
        <v/>
      </c>
      <c r="AD52" s="70" t="str">
        <f>IF(AD51="","",AD51*-5)</f>
        <v/>
      </c>
      <c r="AE52" s="83"/>
      <c r="AF52" s="85"/>
      <c r="AG52" s="86"/>
      <c r="AH52" s="60"/>
      <c r="AI52" s="60"/>
      <c r="AJ52" s="60"/>
    </row>
    <row r="53" spans="1:36" s="10" customFormat="1" ht="15" customHeight="1" thickBot="1" x14ac:dyDescent="0.35">
      <c r="A53" s="122"/>
      <c r="B53" s="125"/>
      <c r="C53" s="128"/>
      <c r="D53" s="143"/>
      <c r="E53" s="143"/>
      <c r="F53" s="19"/>
      <c r="G53" s="48"/>
      <c r="H53" s="57">
        <f t="shared" si="0"/>
        <v>0</v>
      </c>
      <c r="I53" s="20"/>
      <c r="J53" s="137"/>
      <c r="K53" s="137"/>
      <c r="L53" s="137"/>
      <c r="M53" s="116"/>
      <c r="N53" s="116"/>
      <c r="O53" s="116"/>
      <c r="P53" s="119"/>
      <c r="Q53" s="71"/>
      <c r="R53" s="71"/>
      <c r="S53" s="6" t="str">
        <f>IF(OR(Q51=0,R51=0),"",R51-Q51)</f>
        <v/>
      </c>
      <c r="T53" s="78"/>
      <c r="U53" s="7" t="str">
        <f>IF(U52="","",U52*50)</f>
        <v/>
      </c>
      <c r="V53" s="92"/>
      <c r="W53" s="81"/>
      <c r="X53" s="81"/>
      <c r="Y53" s="64"/>
      <c r="Z53" s="65"/>
      <c r="AA53" s="68"/>
      <c r="AB53" s="69"/>
      <c r="AC53" s="141"/>
      <c r="AD53" s="71"/>
      <c r="AE53" s="84"/>
      <c r="AF53" s="85"/>
      <c r="AG53" s="87"/>
      <c r="AH53" s="61"/>
      <c r="AI53" s="61"/>
      <c r="AJ53" s="61"/>
    </row>
    <row r="54" spans="1:36" s="11" customFormat="1" ht="14.4" customHeight="1" thickBot="1" x14ac:dyDescent="0.35">
      <c r="A54" s="120" t="str">
        <f>IF(OR(B54="",B54="DNF",B54="DNS"),B54,IF(OR(C54="VK",C54="DISQ"),C54,IF(AF54&gt;1,AF54,RANK(C54,$C$9:$C$66,0))))</f>
        <v/>
      </c>
      <c r="B54" s="123" t="str">
        <f>IF(AND(F54="",F55="",F56=""),"",IF(J54="","DNS",IF(M54="","DNF",IF(OR(S56&gt;$U$5,AE54="DISQ"),"DISQ",U56+V54+W54+X54))))</f>
        <v/>
      </c>
      <c r="C54" s="126" t="str">
        <f>IF(OR(AND(B54="DISQ",AE54="VK"),AE54="VK",F56=""),"VK",B54)</f>
        <v>VK</v>
      </c>
      <c r="D54" s="129"/>
      <c r="E54" s="129"/>
      <c r="F54" s="15"/>
      <c r="G54" s="46"/>
      <c r="H54" s="57">
        <f t="shared" si="0"/>
        <v>0</v>
      </c>
      <c r="I54" s="16"/>
      <c r="J54" s="135"/>
      <c r="K54" s="135"/>
      <c r="L54" s="135"/>
      <c r="M54" s="114"/>
      <c r="N54" s="114"/>
      <c r="O54" s="114"/>
      <c r="P54" s="117"/>
      <c r="Q54" s="72">
        <f t="shared" ref="Q54" si="71">+(J54*3600)+(K54*60)+L54+P54</f>
        <v>0</v>
      </c>
      <c r="R54" s="72">
        <f>+(M54*3600)+(N54*60)+O54</f>
        <v>0</v>
      </c>
      <c r="S54" s="74" t="str">
        <f>IF(S56="","",IF(S56&lt;=$U$5,"УСПЕШНО","Прекорачење времена"))</f>
        <v/>
      </c>
      <c r="T54" s="76" t="str">
        <f>IF(OR(F56="",AE54="DISQ",AE54="VK"),"",IF(AND(S54="УСПЕШНО",U54="УСПЕШНО"),S56,""))</f>
        <v/>
      </c>
      <c r="U54" s="5" t="str">
        <f>IF(U56="","",IF(AND(U55=$Y$5),"УСПЕШНО",IF(AND(U55&lt;$Y$5),"Недостају све КТ")))</f>
        <v/>
      </c>
      <c r="V54" s="90" t="str">
        <f>IF(F54="","",IF(T54="",0,MIN($T$9:$T$66)/T54*100))</f>
        <v/>
      </c>
      <c r="W54" s="79" t="str">
        <f t="shared" ref="W54" si="72">IF(F54="","",(SUM(H54:H56)))</f>
        <v/>
      </c>
      <c r="X54" s="79" t="str">
        <f>IF(F54="","",AG54+AH54+AI54+AJ54)</f>
        <v/>
      </c>
      <c r="Y54" s="26"/>
      <c r="Z54" s="27"/>
      <c r="AA54" s="28"/>
      <c r="AB54" s="27"/>
      <c r="AC54" s="28"/>
      <c r="AD54" s="27"/>
      <c r="AE54" s="82"/>
      <c r="AF54" s="85"/>
      <c r="AG54" s="86">
        <f t="shared" ref="AG54" si="73">IF(Y55="",0,Y55)</f>
        <v>0</v>
      </c>
      <c r="AH54" s="60">
        <f t="shared" ref="AH54" si="74">IF(AA55="",0,AA55)</f>
        <v>0</v>
      </c>
      <c r="AI54" s="60">
        <f t="shared" ref="AI54:AJ54" si="75">IF(AC55="",0,AC55)</f>
        <v>0</v>
      </c>
      <c r="AJ54" s="60">
        <f t="shared" si="75"/>
        <v>0</v>
      </c>
    </row>
    <row r="55" spans="1:36" ht="14.4" customHeight="1" thickBot="1" x14ac:dyDescent="0.35">
      <c r="A55" s="121"/>
      <c r="B55" s="124"/>
      <c r="C55" s="127"/>
      <c r="D55" s="130"/>
      <c r="E55" s="130"/>
      <c r="F55" s="23"/>
      <c r="G55" s="47"/>
      <c r="H55" s="57">
        <f t="shared" si="0"/>
        <v>0</v>
      </c>
      <c r="I55" s="24"/>
      <c r="J55" s="136"/>
      <c r="K55" s="136"/>
      <c r="L55" s="136"/>
      <c r="M55" s="115"/>
      <c r="N55" s="115"/>
      <c r="O55" s="115"/>
      <c r="P55" s="118"/>
      <c r="Q55" s="73"/>
      <c r="R55" s="73"/>
      <c r="S55" s="75"/>
      <c r="T55" s="77"/>
      <c r="U55" s="14"/>
      <c r="V55" s="91"/>
      <c r="W55" s="80"/>
      <c r="X55" s="80"/>
      <c r="Y55" s="62" t="str">
        <f>IF(AND(Y54="",Z54=""),"",IF($AA$5&gt;=(Y54+Z54),(Y54*5)-(Z54*5),"Погрешан унос података"))</f>
        <v/>
      </c>
      <c r="Z55" s="63"/>
      <c r="AA55" s="66" t="str">
        <f>IF(AND(AA54="",AB54=""),"",IF($AC$5=(AA54+AB54),(AA54*20)-(AB54*5),"Погрешан унос података"))</f>
        <v/>
      </c>
      <c r="AB55" s="67"/>
      <c r="AC55" s="140" t="str">
        <f>IF(AC54="","",IF($AE$5&gt;=AC54,AC54*10,"Погрешан унос"))</f>
        <v/>
      </c>
      <c r="AD55" s="70" t="str">
        <f>IF(AD54="","",AD54*-5)</f>
        <v/>
      </c>
      <c r="AE55" s="83"/>
      <c r="AF55" s="85"/>
      <c r="AG55" s="86"/>
      <c r="AH55" s="60"/>
      <c r="AI55" s="60"/>
      <c r="AJ55" s="60"/>
    </row>
    <row r="56" spans="1:36" s="10" customFormat="1" ht="15" customHeight="1" thickBot="1" x14ac:dyDescent="0.35">
      <c r="A56" s="122"/>
      <c r="B56" s="125"/>
      <c r="C56" s="128"/>
      <c r="D56" s="143"/>
      <c r="E56" s="143"/>
      <c r="F56" s="19"/>
      <c r="G56" s="48"/>
      <c r="H56" s="57">
        <f t="shared" si="0"/>
        <v>0</v>
      </c>
      <c r="I56" s="20"/>
      <c r="J56" s="137"/>
      <c r="K56" s="137"/>
      <c r="L56" s="137"/>
      <c r="M56" s="116"/>
      <c r="N56" s="116"/>
      <c r="O56" s="116"/>
      <c r="P56" s="119"/>
      <c r="Q56" s="71"/>
      <c r="R56" s="71"/>
      <c r="S56" s="6" t="str">
        <f>IF(OR(Q54=0,R54=0),"",R54-Q54)</f>
        <v/>
      </c>
      <c r="T56" s="78"/>
      <c r="U56" s="7" t="str">
        <f>IF(U55="","",U55*50)</f>
        <v/>
      </c>
      <c r="V56" s="92"/>
      <c r="W56" s="81"/>
      <c r="X56" s="81"/>
      <c r="Y56" s="64"/>
      <c r="Z56" s="65"/>
      <c r="AA56" s="68"/>
      <c r="AB56" s="69"/>
      <c r="AC56" s="141"/>
      <c r="AD56" s="71"/>
      <c r="AE56" s="84"/>
      <c r="AF56" s="85"/>
      <c r="AG56" s="87"/>
      <c r="AH56" s="61"/>
      <c r="AI56" s="61"/>
      <c r="AJ56" s="61"/>
    </row>
    <row r="57" spans="1:36" s="11" customFormat="1" ht="14.4" customHeight="1" thickBot="1" x14ac:dyDescent="0.35">
      <c r="A57" s="120" t="str">
        <f>IF(OR(B57="",B57="DNF",B57="DNS"),B57,IF(OR(C57="VK",C57="DISQ"),C57,IF(AF57&gt;1,AF57,RANK(C57,$C$9:$C$66,0))))</f>
        <v/>
      </c>
      <c r="B57" s="123" t="str">
        <f>IF(AND(F57="",F58="",F59=""),"",IF(J57="","DNS",IF(M57="","DNF",IF(OR(S59&gt;$U$5,AE57="DISQ"),"DISQ",U59+V57+W57+X57))))</f>
        <v/>
      </c>
      <c r="C57" s="126" t="str">
        <f>IF(OR(AND(B57="DISQ",AE57="VK"),AE57="VK",F59=""),"VK",B57)</f>
        <v>VK</v>
      </c>
      <c r="D57" s="129"/>
      <c r="E57" s="129"/>
      <c r="F57" s="15"/>
      <c r="G57" s="46"/>
      <c r="H57" s="57">
        <f t="shared" si="0"/>
        <v>0</v>
      </c>
      <c r="I57" s="16"/>
      <c r="J57" s="135"/>
      <c r="K57" s="135"/>
      <c r="L57" s="135"/>
      <c r="M57" s="114"/>
      <c r="N57" s="114"/>
      <c r="O57" s="114"/>
      <c r="P57" s="117"/>
      <c r="Q57" s="72">
        <f t="shared" ref="Q57" si="76">+(J57*3600)+(K57*60)+L57+P57</f>
        <v>0</v>
      </c>
      <c r="R57" s="72">
        <f>+(M57*3600)+(N57*60)+O57</f>
        <v>0</v>
      </c>
      <c r="S57" s="74" t="str">
        <f>IF(S59="","",IF(S59&lt;=$U$5,"УСПЕШНО","Прекорачење времена"))</f>
        <v/>
      </c>
      <c r="T57" s="76" t="str">
        <f>IF(OR(F59="",AE57="DISQ",AE57="VK"),"",IF(AND(S57="УСПЕШНО",U57="УСПЕШНО"),S59,""))</f>
        <v/>
      </c>
      <c r="U57" s="5" t="str">
        <f>IF(U59="","",IF(AND(U58=$Y$5),"УСПЕШНО",IF(AND(U58&lt;$Y$5),"Недостају све КТ")))</f>
        <v/>
      </c>
      <c r="V57" s="90" t="str">
        <f>IF(F57="","",IF(T57="",0,MIN($T$9:$T$66)/T57*100))</f>
        <v/>
      </c>
      <c r="W57" s="79" t="str">
        <f t="shared" ref="W57" si="77">IF(F57="","",(SUM(H57:H59)))</f>
        <v/>
      </c>
      <c r="X57" s="79" t="str">
        <f>IF(F57="","",AG57+AH57+AI57+AJ57)</f>
        <v/>
      </c>
      <c r="Y57" s="26"/>
      <c r="Z57" s="27"/>
      <c r="AA57" s="28"/>
      <c r="AB57" s="27"/>
      <c r="AC57" s="28"/>
      <c r="AD57" s="27"/>
      <c r="AE57" s="82"/>
      <c r="AF57" s="85"/>
      <c r="AG57" s="86">
        <f t="shared" ref="AG57" si="78">IF(Y58="",0,Y58)</f>
        <v>0</v>
      </c>
      <c r="AH57" s="60">
        <f t="shared" ref="AH57" si="79">IF(AA58="",0,AA58)</f>
        <v>0</v>
      </c>
      <c r="AI57" s="60">
        <f t="shared" ref="AI57:AJ57" si="80">IF(AC58="",0,AC58)</f>
        <v>0</v>
      </c>
      <c r="AJ57" s="60">
        <f t="shared" si="80"/>
        <v>0</v>
      </c>
    </row>
    <row r="58" spans="1:36" ht="14.4" customHeight="1" thickBot="1" x14ac:dyDescent="0.35">
      <c r="A58" s="121"/>
      <c r="B58" s="124"/>
      <c r="C58" s="127"/>
      <c r="D58" s="130"/>
      <c r="E58" s="130"/>
      <c r="F58" s="23"/>
      <c r="G58" s="47"/>
      <c r="H58" s="57">
        <f t="shared" si="0"/>
        <v>0</v>
      </c>
      <c r="I58" s="24"/>
      <c r="J58" s="136"/>
      <c r="K58" s="136"/>
      <c r="L58" s="136"/>
      <c r="M58" s="115"/>
      <c r="N58" s="115"/>
      <c r="O58" s="115"/>
      <c r="P58" s="118"/>
      <c r="Q58" s="73"/>
      <c r="R58" s="73"/>
      <c r="S58" s="75"/>
      <c r="T58" s="77"/>
      <c r="U58" s="14"/>
      <c r="V58" s="91"/>
      <c r="W58" s="80"/>
      <c r="X58" s="80"/>
      <c r="Y58" s="62" t="str">
        <f>IF(AND(Y57="",Z57=""),"",IF($AA$5&gt;=(Y57+Z57),(Y57*5)-(Z57*5),"Погрешан унос података"))</f>
        <v/>
      </c>
      <c r="Z58" s="63"/>
      <c r="AA58" s="66" t="str">
        <f>IF(AND(AA57="",AB57=""),"",IF($AC$5=(AA57+AB57),(AA57*20)-(AB57*5),"Погрешан унос података"))</f>
        <v/>
      </c>
      <c r="AB58" s="67"/>
      <c r="AC58" s="140" t="str">
        <f>IF(AC57="","",IF($AE$5&gt;=AC57,AC57*10,"Погрешан унос"))</f>
        <v/>
      </c>
      <c r="AD58" s="70" t="str">
        <f>IF(AD57="","",AD57*-5)</f>
        <v/>
      </c>
      <c r="AE58" s="83"/>
      <c r="AF58" s="85"/>
      <c r="AG58" s="86"/>
      <c r="AH58" s="60"/>
      <c r="AI58" s="60"/>
      <c r="AJ58" s="60"/>
    </row>
    <row r="59" spans="1:36" s="10" customFormat="1" ht="15" customHeight="1" thickBot="1" x14ac:dyDescent="0.35">
      <c r="A59" s="122"/>
      <c r="B59" s="125"/>
      <c r="C59" s="128"/>
      <c r="D59" s="143"/>
      <c r="E59" s="143"/>
      <c r="F59" s="19"/>
      <c r="G59" s="48"/>
      <c r="H59" s="57">
        <f t="shared" si="0"/>
        <v>0</v>
      </c>
      <c r="I59" s="20"/>
      <c r="J59" s="137"/>
      <c r="K59" s="137"/>
      <c r="L59" s="137"/>
      <c r="M59" s="116"/>
      <c r="N59" s="116"/>
      <c r="O59" s="116"/>
      <c r="P59" s="119"/>
      <c r="Q59" s="71"/>
      <c r="R59" s="71"/>
      <c r="S59" s="6" t="str">
        <f>IF(OR(Q57=0,R57=0),"",R57-Q57)</f>
        <v/>
      </c>
      <c r="T59" s="78"/>
      <c r="U59" s="7" t="str">
        <f>IF(U58="","",U58*50)</f>
        <v/>
      </c>
      <c r="V59" s="92"/>
      <c r="W59" s="81"/>
      <c r="X59" s="81"/>
      <c r="Y59" s="64"/>
      <c r="Z59" s="65"/>
      <c r="AA59" s="68"/>
      <c r="AB59" s="69"/>
      <c r="AC59" s="141"/>
      <c r="AD59" s="71"/>
      <c r="AE59" s="84"/>
      <c r="AF59" s="85"/>
      <c r="AG59" s="87"/>
      <c r="AH59" s="61"/>
      <c r="AI59" s="61"/>
      <c r="AJ59" s="61"/>
    </row>
    <row r="60" spans="1:36" s="11" customFormat="1" ht="14.4" customHeight="1" thickBot="1" x14ac:dyDescent="0.35">
      <c r="A60" s="120" t="str">
        <f>IF(OR(B60="",B60="DNF",B60="DNS"),B60,IF(OR(C60="VK",C60="DISQ"),C60,IF(AF60&gt;1,AF60,RANK(C60,$C$9:$C$66,0))))</f>
        <v/>
      </c>
      <c r="B60" s="123" t="str">
        <f>IF(AND(F60="",F61="",F62=""),"",IF(J60="","DNS",IF(M60="","DNF",IF(OR(S62&gt;$U$5,AE60="DISQ"),"DISQ",U62+V60+W60+X60))))</f>
        <v/>
      </c>
      <c r="C60" s="126" t="str">
        <f>IF(OR(AND(B60="DISQ",AE60="VK"),AE60="VK",F62=""),"VK",B60)</f>
        <v>VK</v>
      </c>
      <c r="D60" s="129"/>
      <c r="E60" s="129"/>
      <c r="F60" s="15"/>
      <c r="G60" s="46"/>
      <c r="H60" s="57">
        <f t="shared" si="0"/>
        <v>0</v>
      </c>
      <c r="I60" s="16"/>
      <c r="J60" s="135"/>
      <c r="K60" s="135"/>
      <c r="L60" s="135"/>
      <c r="M60" s="114"/>
      <c r="N60" s="114"/>
      <c r="O60" s="114"/>
      <c r="P60" s="117"/>
      <c r="Q60" s="72">
        <f t="shared" ref="Q60" si="81">+(J60*3600)+(K60*60)+L60+P60</f>
        <v>0</v>
      </c>
      <c r="R60" s="72">
        <f>+(M60*3600)+(N60*60)+O60</f>
        <v>0</v>
      </c>
      <c r="S60" s="74" t="str">
        <f>IF(S62="","",IF(S62&lt;=$U$5,"УСПЕШНО","Прекорачење времена"))</f>
        <v/>
      </c>
      <c r="T60" s="76" t="str">
        <f>IF(OR(F62="",AE60="DISQ",AE60="VK"),"",IF(AND(S60="УСПЕШНО",U60="УСПЕШНО"),S62,""))</f>
        <v/>
      </c>
      <c r="U60" s="5" t="str">
        <f>IF(U62="","",IF(AND(U61=$Y$5),"УСПЕШНО",IF(AND(U61&lt;$Y$5),"Недостају све КТ")))</f>
        <v/>
      </c>
      <c r="V60" s="90" t="str">
        <f>IF(F60="","",IF(T60="",0,MIN($T$9:$T$66)/T60*100))</f>
        <v/>
      </c>
      <c r="W60" s="79" t="str">
        <f t="shared" ref="W60" si="82">IF(F60="","",(SUM(H60:H62)))</f>
        <v/>
      </c>
      <c r="X60" s="79" t="str">
        <f>IF(F60="","",AG60+AH60+AI60+AJ60)</f>
        <v/>
      </c>
      <c r="Y60" s="26"/>
      <c r="Z60" s="27"/>
      <c r="AA60" s="28"/>
      <c r="AB60" s="27"/>
      <c r="AC60" s="28"/>
      <c r="AD60" s="27"/>
      <c r="AE60" s="82"/>
      <c r="AF60" s="85"/>
      <c r="AG60" s="86">
        <f t="shared" ref="AG60" si="83">IF(Y61="",0,Y61)</f>
        <v>0</v>
      </c>
      <c r="AH60" s="60">
        <f t="shared" ref="AH60" si="84">IF(AA61="",0,AA61)</f>
        <v>0</v>
      </c>
      <c r="AI60" s="60">
        <f t="shared" ref="AI60:AJ60" si="85">IF(AC61="",0,AC61)</f>
        <v>0</v>
      </c>
      <c r="AJ60" s="60">
        <f t="shared" si="85"/>
        <v>0</v>
      </c>
    </row>
    <row r="61" spans="1:36" ht="14.4" customHeight="1" thickBot="1" x14ac:dyDescent="0.35">
      <c r="A61" s="121"/>
      <c r="B61" s="124"/>
      <c r="C61" s="127"/>
      <c r="D61" s="130"/>
      <c r="E61" s="130"/>
      <c r="F61" s="23"/>
      <c r="G61" s="47"/>
      <c r="H61" s="57">
        <f t="shared" si="0"/>
        <v>0</v>
      </c>
      <c r="I61" s="24"/>
      <c r="J61" s="136"/>
      <c r="K61" s="136"/>
      <c r="L61" s="136"/>
      <c r="M61" s="115"/>
      <c r="N61" s="115"/>
      <c r="O61" s="115"/>
      <c r="P61" s="118"/>
      <c r="Q61" s="73"/>
      <c r="R61" s="73"/>
      <c r="S61" s="75"/>
      <c r="T61" s="77"/>
      <c r="U61" s="14"/>
      <c r="V61" s="91"/>
      <c r="W61" s="80"/>
      <c r="X61" s="80"/>
      <c r="Y61" s="62" t="str">
        <f>IF(AND(Y60="",Z60=""),"",IF($AA$5&gt;=(Y60+Z60),(Y60*5)-(Z60*5),"Погрешан унос података"))</f>
        <v/>
      </c>
      <c r="Z61" s="63"/>
      <c r="AA61" s="66" t="str">
        <f>IF(AND(AA60="",AB60=""),"",IF($AC$5=(AA60+AB60),(AA60*20)-(AB60*5),"Погрешан унос података"))</f>
        <v/>
      </c>
      <c r="AB61" s="67"/>
      <c r="AC61" s="140" t="str">
        <f>IF(AC60="","",IF($AE$5&gt;=AC60,AC60*10,"Погрешан унос"))</f>
        <v/>
      </c>
      <c r="AD61" s="70" t="str">
        <f>IF(AD60="","",AD60*-5)</f>
        <v/>
      </c>
      <c r="AE61" s="83"/>
      <c r="AF61" s="85"/>
      <c r="AG61" s="86"/>
      <c r="AH61" s="60"/>
      <c r="AI61" s="60"/>
      <c r="AJ61" s="60"/>
    </row>
    <row r="62" spans="1:36" s="10" customFormat="1" ht="15" customHeight="1" thickBot="1" x14ac:dyDescent="0.35">
      <c r="A62" s="122"/>
      <c r="B62" s="125"/>
      <c r="C62" s="128"/>
      <c r="D62" s="143"/>
      <c r="E62" s="143"/>
      <c r="F62" s="19"/>
      <c r="G62" s="48"/>
      <c r="H62" s="57">
        <f t="shared" si="0"/>
        <v>0</v>
      </c>
      <c r="I62" s="20"/>
      <c r="J62" s="137"/>
      <c r="K62" s="137"/>
      <c r="L62" s="137"/>
      <c r="M62" s="116"/>
      <c r="N62" s="116"/>
      <c r="O62" s="116"/>
      <c r="P62" s="119"/>
      <c r="Q62" s="71"/>
      <c r="R62" s="71"/>
      <c r="S62" s="6" t="str">
        <f>IF(OR(Q60=0,R60=0),"",R60-Q60)</f>
        <v/>
      </c>
      <c r="T62" s="78"/>
      <c r="U62" s="7" t="str">
        <f>IF(U61="","",U61*50)</f>
        <v/>
      </c>
      <c r="V62" s="92"/>
      <c r="W62" s="81"/>
      <c r="X62" s="81"/>
      <c r="Y62" s="64"/>
      <c r="Z62" s="65"/>
      <c r="AA62" s="68"/>
      <c r="AB62" s="69"/>
      <c r="AC62" s="141"/>
      <c r="AD62" s="71"/>
      <c r="AE62" s="84"/>
      <c r="AF62" s="85"/>
      <c r="AG62" s="87"/>
      <c r="AH62" s="61"/>
      <c r="AI62" s="61"/>
      <c r="AJ62" s="61"/>
    </row>
    <row r="63" spans="1:36" s="11" customFormat="1" ht="14.4" customHeight="1" thickBot="1" x14ac:dyDescent="0.35">
      <c r="A63" s="120" t="str">
        <f>IF(OR(B63="",B63="DNF",B63="DNS"),B63,IF(OR(C63="VK",C63="DISQ"),C63,IF(AF63&gt;1,AF63,RANK(C63,$C$9:$C$66,0))))</f>
        <v/>
      </c>
      <c r="B63" s="123" t="str">
        <f>IF(AND(F63="",F64="",F65=""),"",IF(J63="","DNS",IF(M63="","DNF",IF(OR(S65&gt;$U$5,AE63="DISQ"),"DISQ",U65+V63+W63+X63))))</f>
        <v/>
      </c>
      <c r="C63" s="126" t="str">
        <f>IF(OR(AND(B63="DISQ",AE63="VK"),AE63="VK",F65=""),"VK",B63)</f>
        <v>VK</v>
      </c>
      <c r="D63" s="129"/>
      <c r="E63" s="129"/>
      <c r="F63" s="15"/>
      <c r="G63" s="46"/>
      <c r="H63" s="57">
        <f t="shared" si="0"/>
        <v>0</v>
      </c>
      <c r="I63" s="16"/>
      <c r="J63" s="135"/>
      <c r="K63" s="135"/>
      <c r="L63" s="135"/>
      <c r="M63" s="114"/>
      <c r="N63" s="114"/>
      <c r="O63" s="114"/>
      <c r="P63" s="117"/>
      <c r="Q63" s="72">
        <f t="shared" ref="Q63" si="86">+(J63*3600)+(K63*60)+L63+P63</f>
        <v>0</v>
      </c>
      <c r="R63" s="72">
        <f>+(M63*3600)+(N63*60)+O63</f>
        <v>0</v>
      </c>
      <c r="S63" s="74" t="str">
        <f>IF(S65="","",IF(S65&lt;=$U$5,"УСПЕШНО","Прекорачење времена"))</f>
        <v/>
      </c>
      <c r="T63" s="76" t="str">
        <f>IF(OR(F65="",AE63="DISQ",AE63="VK"),"",IF(AND(S63="УСПЕШНО",U63="УСПЕШНО"),S65,""))</f>
        <v/>
      </c>
      <c r="U63" s="5" t="str">
        <f>IF(U65="","",IF(AND(U64=$Y$5),"УСПЕШНО",IF(AND(U64&lt;$Y$5),"Недостају све КТ")))</f>
        <v/>
      </c>
      <c r="V63" s="90" t="str">
        <f>IF(F63="","",IF(T63="",0,MIN($T$9:$T$66)/T63*100))</f>
        <v/>
      </c>
      <c r="W63" s="79" t="str">
        <f t="shared" ref="W63" si="87">IF(F63="","",(SUM(H63:H65)))</f>
        <v/>
      </c>
      <c r="X63" s="79" t="str">
        <f>IF(F63="","",AG63+AH63+AI63+AJ63)</f>
        <v/>
      </c>
      <c r="Y63" s="26"/>
      <c r="Z63" s="27"/>
      <c r="AA63" s="28"/>
      <c r="AB63" s="27"/>
      <c r="AC63" s="28"/>
      <c r="AD63" s="27"/>
      <c r="AE63" s="82"/>
      <c r="AF63" s="85"/>
      <c r="AG63" s="86">
        <f t="shared" ref="AG63" si="88">IF(Y64="",0,Y64)</f>
        <v>0</v>
      </c>
      <c r="AH63" s="60">
        <f t="shared" ref="AH63" si="89">IF(AA64="",0,AA64)</f>
        <v>0</v>
      </c>
      <c r="AI63" s="60">
        <f t="shared" ref="AI63:AJ63" si="90">IF(AC64="",0,AC64)</f>
        <v>0</v>
      </c>
      <c r="AJ63" s="60">
        <f t="shared" si="90"/>
        <v>0</v>
      </c>
    </row>
    <row r="64" spans="1:36" ht="14.4" customHeight="1" thickBot="1" x14ac:dyDescent="0.35">
      <c r="A64" s="121"/>
      <c r="B64" s="124"/>
      <c r="C64" s="127"/>
      <c r="D64" s="130"/>
      <c r="E64" s="130"/>
      <c r="F64" s="23"/>
      <c r="G64" s="47"/>
      <c r="H64" s="57">
        <f t="shared" si="0"/>
        <v>0</v>
      </c>
      <c r="I64" s="24"/>
      <c r="J64" s="136"/>
      <c r="K64" s="136"/>
      <c r="L64" s="136"/>
      <c r="M64" s="115"/>
      <c r="N64" s="115"/>
      <c r="O64" s="115"/>
      <c r="P64" s="118"/>
      <c r="Q64" s="73"/>
      <c r="R64" s="73"/>
      <c r="S64" s="75"/>
      <c r="T64" s="77"/>
      <c r="U64" s="14"/>
      <c r="V64" s="91"/>
      <c r="W64" s="80"/>
      <c r="X64" s="80"/>
      <c r="Y64" s="62" t="str">
        <f>IF(AND(Y63="",Z63=""),"",IF($AA$5&gt;=(Y63+Z63),(Y63*5)-(Z63*5),"Погрешан унос података"))</f>
        <v/>
      </c>
      <c r="Z64" s="63"/>
      <c r="AA64" s="66" t="str">
        <f>IF(AND(AA63="",AB63=""),"",IF($AC$5=(AA63+AB63),(AA63*20)-(AB63*5),"Погрешан унос података"))</f>
        <v/>
      </c>
      <c r="AB64" s="67"/>
      <c r="AC64" s="140" t="str">
        <f>IF(AC63="","",IF($AE$5&gt;=AC63,AC63*10,"Погрешан унос"))</f>
        <v/>
      </c>
      <c r="AD64" s="70" t="str">
        <f>IF(AD63="","",AD63*-5)</f>
        <v/>
      </c>
      <c r="AE64" s="83"/>
      <c r="AF64" s="85"/>
      <c r="AG64" s="86"/>
      <c r="AH64" s="60"/>
      <c r="AI64" s="60"/>
      <c r="AJ64" s="60"/>
    </row>
    <row r="65" spans="1:36" s="10" customFormat="1" ht="15" customHeight="1" thickBot="1" x14ac:dyDescent="0.35">
      <c r="A65" s="122"/>
      <c r="B65" s="125"/>
      <c r="C65" s="128"/>
      <c r="D65" s="143"/>
      <c r="E65" s="143"/>
      <c r="F65" s="19"/>
      <c r="G65" s="48"/>
      <c r="H65" s="57">
        <f t="shared" si="0"/>
        <v>0</v>
      </c>
      <c r="I65" s="20"/>
      <c r="J65" s="137"/>
      <c r="K65" s="137"/>
      <c r="L65" s="137"/>
      <c r="M65" s="116"/>
      <c r="N65" s="116"/>
      <c r="O65" s="116"/>
      <c r="P65" s="119"/>
      <c r="Q65" s="71"/>
      <c r="R65" s="71"/>
      <c r="S65" s="6" t="str">
        <f>IF(OR(Q63=0,R63=0),"",R63-Q63)</f>
        <v/>
      </c>
      <c r="T65" s="78"/>
      <c r="U65" s="7" t="str">
        <f>IF(U64="","",U64*50)</f>
        <v/>
      </c>
      <c r="V65" s="92"/>
      <c r="W65" s="81"/>
      <c r="X65" s="81"/>
      <c r="Y65" s="64"/>
      <c r="Z65" s="65"/>
      <c r="AA65" s="68"/>
      <c r="AB65" s="69"/>
      <c r="AC65" s="141"/>
      <c r="AD65" s="71"/>
      <c r="AE65" s="84"/>
      <c r="AF65" s="85"/>
      <c r="AG65" s="87"/>
      <c r="AH65" s="61"/>
      <c r="AI65" s="61"/>
      <c r="AJ65" s="61"/>
    </row>
    <row r="66" spans="1:36" s="11" customFormat="1" ht="14.4" customHeight="1" thickBot="1" x14ac:dyDescent="0.35">
      <c r="A66" s="120" t="str">
        <f>IF(OR(B66="",B66="DNF",B66="DNS"),B66,IF(OR(C66="VK",C66="DISQ"),C66,IF(AF66&gt;1,AF66,RANK(C66,$C$9:$C$66,0))))</f>
        <v/>
      </c>
      <c r="B66" s="123" t="str">
        <f>IF(AND(F66="",F67="",F68=""),"",IF(J66="","DNS",IF(M66="","DNF",IF(OR(S68&gt;$U$5,AE66="DISQ"),"DISQ",U68+V66+W66+X66))))</f>
        <v/>
      </c>
      <c r="C66" s="126" t="str">
        <f>IF(OR(AND(B66="DISQ",AE66="VK"),AE66="VK",F68=""),"VK",B66)</f>
        <v>VK</v>
      </c>
      <c r="D66" s="129"/>
      <c r="E66" s="129"/>
      <c r="F66" s="15"/>
      <c r="G66" s="46"/>
      <c r="H66" s="57">
        <f t="shared" si="0"/>
        <v>0</v>
      </c>
      <c r="I66" s="16"/>
      <c r="J66" s="135"/>
      <c r="K66" s="135"/>
      <c r="L66" s="135"/>
      <c r="M66" s="114"/>
      <c r="N66" s="114"/>
      <c r="O66" s="114"/>
      <c r="P66" s="117"/>
      <c r="Q66" s="72">
        <f t="shared" ref="Q66" si="91">+(J66*3600)+(K66*60)+L66+P66</f>
        <v>0</v>
      </c>
      <c r="R66" s="72">
        <f>+(M66*3600)+(N66*60)+O66</f>
        <v>0</v>
      </c>
      <c r="S66" s="74" t="str">
        <f>IF(S68="","",IF(S68&lt;=$U$5,"УСПЕШНО","Прекорачење времена"))</f>
        <v/>
      </c>
      <c r="T66" s="76" t="str">
        <f>IF(OR(F68="",AE66="DISQ",AE66="VK"),"",IF(AND(S66="УСПЕШНО",U66="УСПЕШНО"),S68,""))</f>
        <v/>
      </c>
      <c r="U66" s="5" t="str">
        <f>IF(U68="","",IF(AND(U67=$Y$5),"УСПЕШНО",IF(AND(U67&lt;$Y$5),"Недостају све КТ")))</f>
        <v/>
      </c>
      <c r="V66" s="90" t="str">
        <f>IF(F66="","",IF(T66="",0,MIN($T$9:$T$66)/T66*100))</f>
        <v/>
      </c>
      <c r="W66" s="79" t="str">
        <f t="shared" ref="W66" si="92">IF(F66="","",(SUM(H66:H68)))</f>
        <v/>
      </c>
      <c r="X66" s="79" t="str">
        <f>IF(F66="","",AG66+AH66+AI66+AJ66)</f>
        <v/>
      </c>
      <c r="Y66" s="26"/>
      <c r="Z66" s="27"/>
      <c r="AA66" s="28"/>
      <c r="AB66" s="27"/>
      <c r="AC66" s="28"/>
      <c r="AD66" s="27"/>
      <c r="AE66" s="82"/>
      <c r="AF66" s="85"/>
      <c r="AG66" s="86">
        <f t="shared" ref="AG66" si="93">IF(Y67="",0,Y67)</f>
        <v>0</v>
      </c>
      <c r="AH66" s="60">
        <f t="shared" ref="AH66" si="94">IF(AA67="",0,AA67)</f>
        <v>0</v>
      </c>
      <c r="AI66" s="60">
        <f t="shared" ref="AI66:AJ66" si="95">IF(AC67="",0,AC67)</f>
        <v>0</v>
      </c>
      <c r="AJ66" s="60">
        <f t="shared" si="95"/>
        <v>0</v>
      </c>
    </row>
    <row r="67" spans="1:36" ht="14.4" customHeight="1" thickBot="1" x14ac:dyDescent="0.35">
      <c r="A67" s="121"/>
      <c r="B67" s="124"/>
      <c r="C67" s="127"/>
      <c r="D67" s="130"/>
      <c r="E67" s="130"/>
      <c r="F67" s="23"/>
      <c r="G67" s="47"/>
      <c r="H67" s="57">
        <f t="shared" si="0"/>
        <v>0</v>
      </c>
      <c r="I67" s="24"/>
      <c r="J67" s="136"/>
      <c r="K67" s="136"/>
      <c r="L67" s="136"/>
      <c r="M67" s="115"/>
      <c r="N67" s="115"/>
      <c r="O67" s="115"/>
      <c r="P67" s="118"/>
      <c r="Q67" s="73"/>
      <c r="R67" s="73"/>
      <c r="S67" s="75"/>
      <c r="T67" s="77"/>
      <c r="U67" s="14"/>
      <c r="V67" s="91"/>
      <c r="W67" s="80"/>
      <c r="X67" s="80"/>
      <c r="Y67" s="62" t="str">
        <f>IF(AND(Y66="",Z66=""),"",IF($AA$5&gt;=(Y66+Z66),(Y66*5)-(Z66*5),"Погрешан унос података"))</f>
        <v/>
      </c>
      <c r="Z67" s="63"/>
      <c r="AA67" s="66" t="str">
        <f>IF(AND(AA66="",AB66=""),"",IF($AC$5=(AA66+AB66),(AA66*20)-(AB66*5),"Погрешан унос података"))</f>
        <v/>
      </c>
      <c r="AB67" s="67"/>
      <c r="AC67" s="140" t="str">
        <f>IF(AC66="","",IF($AE$5&gt;=AC66,AC66*10,"Погрешан унос"))</f>
        <v/>
      </c>
      <c r="AD67" s="70" t="str">
        <f>IF(AD66="","",AD66*-5)</f>
        <v/>
      </c>
      <c r="AE67" s="83"/>
      <c r="AF67" s="85"/>
      <c r="AG67" s="86"/>
      <c r="AH67" s="60"/>
      <c r="AI67" s="60"/>
      <c r="AJ67" s="60"/>
    </row>
    <row r="68" spans="1:36" s="10" customFormat="1" ht="15" customHeight="1" thickBot="1" x14ac:dyDescent="0.35">
      <c r="A68" s="144"/>
      <c r="B68" s="145"/>
      <c r="C68" s="128"/>
      <c r="D68" s="143"/>
      <c r="E68" s="143"/>
      <c r="F68" s="19"/>
      <c r="G68" s="48"/>
      <c r="H68" s="57">
        <f t="shared" si="0"/>
        <v>0</v>
      </c>
      <c r="I68" s="20"/>
      <c r="J68" s="137"/>
      <c r="K68" s="137"/>
      <c r="L68" s="137"/>
      <c r="M68" s="116"/>
      <c r="N68" s="116"/>
      <c r="O68" s="116"/>
      <c r="P68" s="119"/>
      <c r="Q68" s="71"/>
      <c r="R68" s="71"/>
      <c r="S68" s="6" t="str">
        <f>IF(OR(Q66=0,R66=0),"",R66-Q66)</f>
        <v/>
      </c>
      <c r="T68" s="78"/>
      <c r="U68" s="7" t="str">
        <f>IF(U67="","",U67*50)</f>
        <v/>
      </c>
      <c r="V68" s="92"/>
      <c r="W68" s="81"/>
      <c r="X68" s="81"/>
      <c r="Y68" s="64"/>
      <c r="Z68" s="65"/>
      <c r="AA68" s="68"/>
      <c r="AB68" s="69"/>
      <c r="AC68" s="141"/>
      <c r="AD68" s="71"/>
      <c r="AE68" s="84"/>
      <c r="AF68" s="85"/>
      <c r="AG68" s="87"/>
      <c r="AH68" s="61"/>
      <c r="AI68" s="61"/>
      <c r="AJ68" s="61"/>
    </row>
  </sheetData>
  <sheetProtection algorithmName="SHA-512" hashValue="JfmMkxGzvgZGGv8uZ/j4MBMNtddm2KFvw5ai0HDylX1MrLvjeRzsXLwz32cOc8m6AK2cyX249BpKJw1hk4bjow==" saltValue="lomMh0iA0ocsjc7mmJiEyA==" spinCount="100000" sheet="1" objects="1" scenarios="1"/>
  <mergeCells count="622">
    <mergeCell ref="A66:A68"/>
    <mergeCell ref="B66:B68"/>
    <mergeCell ref="C66:C68"/>
    <mergeCell ref="D66:D68"/>
    <mergeCell ref="E66:E68"/>
    <mergeCell ref="J66:J68"/>
    <mergeCell ref="AE63:AE65"/>
    <mergeCell ref="AF63:AF65"/>
    <mergeCell ref="AG63:AG65"/>
    <mergeCell ref="A63:A65"/>
    <mergeCell ref="B63:B65"/>
    <mergeCell ref="C63:C65"/>
    <mergeCell ref="D63:D65"/>
    <mergeCell ref="E63:E65"/>
    <mergeCell ref="J63:J65"/>
    <mergeCell ref="AH66:AH68"/>
    <mergeCell ref="AI66:AI68"/>
    <mergeCell ref="Q66:Q68"/>
    <mergeCell ref="V66:V68"/>
    <mergeCell ref="W66:W68"/>
    <mergeCell ref="K66:K68"/>
    <mergeCell ref="L66:L68"/>
    <mergeCell ref="M66:M68"/>
    <mergeCell ref="N66:N68"/>
    <mergeCell ref="O66:O68"/>
    <mergeCell ref="P66:P68"/>
    <mergeCell ref="AC67:AC68"/>
    <mergeCell ref="R66:R68"/>
    <mergeCell ref="S66:S67"/>
    <mergeCell ref="T66:T68"/>
    <mergeCell ref="X66:X68"/>
    <mergeCell ref="AE66:AE68"/>
    <mergeCell ref="AF66:AF68"/>
    <mergeCell ref="AG66:AG68"/>
    <mergeCell ref="AH63:AH65"/>
    <mergeCell ref="AI63:AI65"/>
    <mergeCell ref="Q63:Q65"/>
    <mergeCell ref="V63:V65"/>
    <mergeCell ref="W63:W65"/>
    <mergeCell ref="K63:K65"/>
    <mergeCell ref="L63:L65"/>
    <mergeCell ref="M63:M65"/>
    <mergeCell ref="N63:N65"/>
    <mergeCell ref="O63:O65"/>
    <mergeCell ref="P63:P65"/>
    <mergeCell ref="AC64:AC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V57:V59"/>
    <mergeCell ref="W57:W59"/>
    <mergeCell ref="AC58:AC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V60:V62"/>
    <mergeCell ref="W60:W62"/>
    <mergeCell ref="AC61:AC62"/>
    <mergeCell ref="R60:R62"/>
    <mergeCell ref="N51:N53"/>
    <mergeCell ref="O51:O53"/>
    <mergeCell ref="P51:P53"/>
    <mergeCell ref="AE54:AE56"/>
    <mergeCell ref="AF54:AF56"/>
    <mergeCell ref="N54:N56"/>
    <mergeCell ref="O54:O56"/>
    <mergeCell ref="P54:P56"/>
    <mergeCell ref="AE51:AE53"/>
    <mergeCell ref="AF51:AF53"/>
    <mergeCell ref="Q51:Q53"/>
    <mergeCell ref="V51:V53"/>
    <mergeCell ref="W51:W53"/>
    <mergeCell ref="AC52:AC53"/>
    <mergeCell ref="Q54:Q56"/>
    <mergeCell ref="V54:V56"/>
    <mergeCell ref="W54:W56"/>
    <mergeCell ref="AC55:AC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E48:AE50"/>
    <mergeCell ref="AF48:AF50"/>
    <mergeCell ref="N48:N50"/>
    <mergeCell ref="O48:O50"/>
    <mergeCell ref="P48:P50"/>
    <mergeCell ref="AE45:AE47"/>
    <mergeCell ref="AF45:AF47"/>
    <mergeCell ref="Q45:Q47"/>
    <mergeCell ref="V45:V47"/>
    <mergeCell ref="W45:W47"/>
    <mergeCell ref="AC46:AC47"/>
    <mergeCell ref="Q48:Q50"/>
    <mergeCell ref="V48:V50"/>
    <mergeCell ref="W48:W50"/>
    <mergeCell ref="AC49:AC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E42:AE44"/>
    <mergeCell ref="AF42:AF44"/>
    <mergeCell ref="N42:N44"/>
    <mergeCell ref="O42:O44"/>
    <mergeCell ref="P42:P44"/>
    <mergeCell ref="AE39:AE41"/>
    <mergeCell ref="AF39:AF41"/>
    <mergeCell ref="Q39:Q41"/>
    <mergeCell ref="V39:V41"/>
    <mergeCell ref="W39:W41"/>
    <mergeCell ref="AC40:AC41"/>
    <mergeCell ref="Q42:Q44"/>
    <mergeCell ref="V42:V44"/>
    <mergeCell ref="W42:W44"/>
    <mergeCell ref="AC43:AC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E36:AE38"/>
    <mergeCell ref="AF36:AF38"/>
    <mergeCell ref="N36:N38"/>
    <mergeCell ref="O36:O38"/>
    <mergeCell ref="P36:P38"/>
    <mergeCell ref="AE33:AE35"/>
    <mergeCell ref="AF33:AF35"/>
    <mergeCell ref="Q33:Q35"/>
    <mergeCell ref="V33:V35"/>
    <mergeCell ref="W33:W35"/>
    <mergeCell ref="AC34:AC35"/>
    <mergeCell ref="Q36:Q38"/>
    <mergeCell ref="V36:V38"/>
    <mergeCell ref="W36:W38"/>
    <mergeCell ref="AC37:AC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E30:AE32"/>
    <mergeCell ref="AF30:AF32"/>
    <mergeCell ref="N30:N32"/>
    <mergeCell ref="O30:O32"/>
    <mergeCell ref="P30:P32"/>
    <mergeCell ref="AE27:AE29"/>
    <mergeCell ref="AF27:AF29"/>
    <mergeCell ref="Q27:Q29"/>
    <mergeCell ref="V27:V29"/>
    <mergeCell ref="W27:W29"/>
    <mergeCell ref="AC28:AC29"/>
    <mergeCell ref="Q30:Q32"/>
    <mergeCell ref="V30:V32"/>
    <mergeCell ref="W30:W32"/>
    <mergeCell ref="AC31:AC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E24:AE26"/>
    <mergeCell ref="AF24:AF26"/>
    <mergeCell ref="N24:N26"/>
    <mergeCell ref="O24:O26"/>
    <mergeCell ref="P24:P26"/>
    <mergeCell ref="AE21:AE23"/>
    <mergeCell ref="AF21:AF23"/>
    <mergeCell ref="Q21:Q23"/>
    <mergeCell ref="V21:V23"/>
    <mergeCell ref="W21:W23"/>
    <mergeCell ref="AC22:AC23"/>
    <mergeCell ref="Q24:Q26"/>
    <mergeCell ref="V24:V26"/>
    <mergeCell ref="W24:W26"/>
    <mergeCell ref="AC25:AC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E18:AE20"/>
    <mergeCell ref="AF18:AF20"/>
    <mergeCell ref="N18:N20"/>
    <mergeCell ref="O18:O20"/>
    <mergeCell ref="P18:P20"/>
    <mergeCell ref="AE15:AE17"/>
    <mergeCell ref="AF15:AF17"/>
    <mergeCell ref="Q15:Q17"/>
    <mergeCell ref="V15:V17"/>
    <mergeCell ref="W15:W17"/>
    <mergeCell ref="AC16:AC17"/>
    <mergeCell ref="Q18:Q20"/>
    <mergeCell ref="V18:V20"/>
    <mergeCell ref="W18:W20"/>
    <mergeCell ref="AC19:AC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V12:V14"/>
    <mergeCell ref="W12:W14"/>
    <mergeCell ref="AC13:AC14"/>
    <mergeCell ref="R12:R14"/>
    <mergeCell ref="S12:S13"/>
    <mergeCell ref="T12:T14"/>
    <mergeCell ref="N12:N14"/>
    <mergeCell ref="O12:O14"/>
    <mergeCell ref="P12:P14"/>
    <mergeCell ref="N9:N11"/>
    <mergeCell ref="O9:O11"/>
    <mergeCell ref="P9:P11"/>
    <mergeCell ref="Q9:Q11"/>
    <mergeCell ref="AI7:AI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C7:AC8"/>
    <mergeCell ref="AD7:AD8"/>
    <mergeCell ref="AG7:AG8"/>
    <mergeCell ref="AH7:AH8"/>
    <mergeCell ref="T7:T8"/>
    <mergeCell ref="U7:U8"/>
    <mergeCell ref="AG9:AG11"/>
    <mergeCell ref="AH9:AH11"/>
    <mergeCell ref="AI9:AI11"/>
    <mergeCell ref="AC10:AC11"/>
    <mergeCell ref="J7:L7"/>
    <mergeCell ref="M7:O7"/>
    <mergeCell ref="P7:P8"/>
    <mergeCell ref="Q7:Q8"/>
    <mergeCell ref="R7:R8"/>
    <mergeCell ref="S7:S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Y1"/>
    <mergeCell ref="Z1:AF1"/>
    <mergeCell ref="F2:Y2"/>
    <mergeCell ref="Z2:AF2"/>
    <mergeCell ref="J3:U3"/>
    <mergeCell ref="V3:X3"/>
    <mergeCell ref="Y3:AF3"/>
    <mergeCell ref="A4:AF4"/>
    <mergeCell ref="AF5:AF8"/>
    <mergeCell ref="X7:X8"/>
    <mergeCell ref="Y7:Z8"/>
    <mergeCell ref="AA7:AB8"/>
    <mergeCell ref="AE7:AE8"/>
    <mergeCell ref="I7:I8"/>
    <mergeCell ref="B3:I3"/>
    <mergeCell ref="V7:V8"/>
    <mergeCell ref="W7:W8"/>
    <mergeCell ref="AJ7:AJ8"/>
    <mergeCell ref="R9:R11"/>
    <mergeCell ref="S9:S10"/>
    <mergeCell ref="T9:T11"/>
    <mergeCell ref="X9:X11"/>
    <mergeCell ref="AJ9:AJ11"/>
    <mergeCell ref="Y10:Z11"/>
    <mergeCell ref="AA10:AB11"/>
    <mergeCell ref="AD10:AD11"/>
    <mergeCell ref="V9:V11"/>
    <mergeCell ref="W9:W11"/>
    <mergeCell ref="AE9:AE11"/>
    <mergeCell ref="AF9:AF11"/>
    <mergeCell ref="AJ12:AJ14"/>
    <mergeCell ref="Y13:Z14"/>
    <mergeCell ref="AA13:AB14"/>
    <mergeCell ref="AD13:AD14"/>
    <mergeCell ref="R15:R17"/>
    <mergeCell ref="S15:S16"/>
    <mergeCell ref="T15:T17"/>
    <mergeCell ref="X15:X17"/>
    <mergeCell ref="AJ15:AJ17"/>
    <mergeCell ref="Y16:Z17"/>
    <mergeCell ref="AA16:AB17"/>
    <mergeCell ref="AD16:AD17"/>
    <mergeCell ref="AE12:AE14"/>
    <mergeCell ref="AF12:AF14"/>
    <mergeCell ref="X12:X14"/>
    <mergeCell ref="AG12:AG14"/>
    <mergeCell ref="AH12:AH14"/>
    <mergeCell ref="AI12:AI14"/>
    <mergeCell ref="AG15:AG17"/>
    <mergeCell ref="AH15:AH17"/>
    <mergeCell ref="AI15:AI17"/>
    <mergeCell ref="AJ18:AJ20"/>
    <mergeCell ref="Y19:Z20"/>
    <mergeCell ref="AA19:AB20"/>
    <mergeCell ref="AD19:AD20"/>
    <mergeCell ref="R21:R23"/>
    <mergeCell ref="S21:S22"/>
    <mergeCell ref="T21:T23"/>
    <mergeCell ref="X21:X23"/>
    <mergeCell ref="AJ21:AJ23"/>
    <mergeCell ref="Y22:Z23"/>
    <mergeCell ref="AA22:AB23"/>
    <mergeCell ref="AD22:AD23"/>
    <mergeCell ref="AG18:AG20"/>
    <mergeCell ref="AH18:AH20"/>
    <mergeCell ref="AI18:AI20"/>
    <mergeCell ref="S18:S19"/>
    <mergeCell ref="T18:T20"/>
    <mergeCell ref="X18:X20"/>
    <mergeCell ref="AG21:AG23"/>
    <mergeCell ref="AH21:AH23"/>
    <mergeCell ref="AI21:AI23"/>
    <mergeCell ref="AJ24:AJ26"/>
    <mergeCell ref="Y25:Z26"/>
    <mergeCell ref="AA25:AB26"/>
    <mergeCell ref="AD25:AD26"/>
    <mergeCell ref="R27:R29"/>
    <mergeCell ref="S27:S28"/>
    <mergeCell ref="T27:T29"/>
    <mergeCell ref="X27:X29"/>
    <mergeCell ref="AJ27:AJ29"/>
    <mergeCell ref="Y28:Z29"/>
    <mergeCell ref="AA28:AB29"/>
    <mergeCell ref="AD28:AD29"/>
    <mergeCell ref="AG24:AG26"/>
    <mergeCell ref="AH24:AH26"/>
    <mergeCell ref="AI24:AI26"/>
    <mergeCell ref="S24:S25"/>
    <mergeCell ref="T24:T26"/>
    <mergeCell ref="X24:X26"/>
    <mergeCell ref="AG27:AG29"/>
    <mergeCell ref="AH27:AH29"/>
    <mergeCell ref="AI27:AI29"/>
    <mergeCell ref="AJ30:AJ32"/>
    <mergeCell ref="Y31:Z32"/>
    <mergeCell ref="AA31:AB32"/>
    <mergeCell ref="AD31:AD32"/>
    <mergeCell ref="R33:R35"/>
    <mergeCell ref="S33:S34"/>
    <mergeCell ref="T33:T35"/>
    <mergeCell ref="X33:X35"/>
    <mergeCell ref="AJ33:AJ35"/>
    <mergeCell ref="Y34:Z35"/>
    <mergeCell ref="AA34:AB35"/>
    <mergeCell ref="AD34:AD35"/>
    <mergeCell ref="AG30:AG32"/>
    <mergeCell ref="AH30:AH32"/>
    <mergeCell ref="AI30:AI32"/>
    <mergeCell ref="S30:S31"/>
    <mergeCell ref="T30:T32"/>
    <mergeCell ref="X30:X32"/>
    <mergeCell ref="AG33:AG35"/>
    <mergeCell ref="AH33:AH35"/>
    <mergeCell ref="AI33:AI35"/>
    <mergeCell ref="AJ36:AJ38"/>
    <mergeCell ref="Y37:Z38"/>
    <mergeCell ref="AA37:AB38"/>
    <mergeCell ref="AD37:AD38"/>
    <mergeCell ref="R39:R41"/>
    <mergeCell ref="S39:S40"/>
    <mergeCell ref="T39:T41"/>
    <mergeCell ref="X39:X41"/>
    <mergeCell ref="AJ39:AJ41"/>
    <mergeCell ref="Y40:Z41"/>
    <mergeCell ref="AA40:AB41"/>
    <mergeCell ref="AD40:AD41"/>
    <mergeCell ref="AG36:AG38"/>
    <mergeCell ref="AH36:AH38"/>
    <mergeCell ref="AI36:AI38"/>
    <mergeCell ref="S36:S37"/>
    <mergeCell ref="T36:T38"/>
    <mergeCell ref="X36:X38"/>
    <mergeCell ref="AG39:AG41"/>
    <mergeCell ref="AH39:AH41"/>
    <mergeCell ref="AI39:AI41"/>
    <mergeCell ref="AJ42:AJ44"/>
    <mergeCell ref="Y43:Z44"/>
    <mergeCell ref="AA43:AB44"/>
    <mergeCell ref="AD43:AD44"/>
    <mergeCell ref="R45:R47"/>
    <mergeCell ref="S45:S46"/>
    <mergeCell ref="T45:T47"/>
    <mergeCell ref="X45:X47"/>
    <mergeCell ref="AJ45:AJ47"/>
    <mergeCell ref="Y46:Z47"/>
    <mergeCell ref="AA46:AB47"/>
    <mergeCell ref="AD46:AD47"/>
    <mergeCell ref="AG42:AG44"/>
    <mergeCell ref="AH42:AH44"/>
    <mergeCell ref="AI42:AI44"/>
    <mergeCell ref="S42:S43"/>
    <mergeCell ref="T42:T44"/>
    <mergeCell ref="X42:X44"/>
    <mergeCell ref="AG45:AG47"/>
    <mergeCell ref="AH45:AH47"/>
    <mergeCell ref="AI45:AI47"/>
    <mergeCell ref="AJ48:AJ50"/>
    <mergeCell ref="Y49:Z50"/>
    <mergeCell ref="AA49:AB50"/>
    <mergeCell ref="AD49:AD50"/>
    <mergeCell ref="R51:R53"/>
    <mergeCell ref="S51:S52"/>
    <mergeCell ref="T51:T53"/>
    <mergeCell ref="X51:X53"/>
    <mergeCell ref="AJ51:AJ53"/>
    <mergeCell ref="Y52:Z53"/>
    <mergeCell ref="AA52:AB53"/>
    <mergeCell ref="AD52:AD53"/>
    <mergeCell ref="AG48:AG50"/>
    <mergeCell ref="AH48:AH50"/>
    <mergeCell ref="AI48:AI50"/>
    <mergeCell ref="S48:S49"/>
    <mergeCell ref="T48:T50"/>
    <mergeCell ref="X48:X50"/>
    <mergeCell ref="AG51:AG53"/>
    <mergeCell ref="AH51:AH53"/>
    <mergeCell ref="AI51:AI53"/>
    <mergeCell ref="AJ54:AJ56"/>
    <mergeCell ref="Y55:Z56"/>
    <mergeCell ref="AA55:AB56"/>
    <mergeCell ref="AD55:AD56"/>
    <mergeCell ref="R57:R59"/>
    <mergeCell ref="S57:S58"/>
    <mergeCell ref="T57:T59"/>
    <mergeCell ref="X57:X59"/>
    <mergeCell ref="AJ57:AJ59"/>
    <mergeCell ref="Y58:Z59"/>
    <mergeCell ref="AA58:AB59"/>
    <mergeCell ref="AD58:AD59"/>
    <mergeCell ref="AG54:AG56"/>
    <mergeCell ref="AH54:AH56"/>
    <mergeCell ref="AI54:AI56"/>
    <mergeCell ref="S54:S55"/>
    <mergeCell ref="T54:T56"/>
    <mergeCell ref="X54:X56"/>
    <mergeCell ref="AE57:AE59"/>
    <mergeCell ref="AF57:AF59"/>
    <mergeCell ref="AG57:AG59"/>
    <mergeCell ref="AH57:AH59"/>
    <mergeCell ref="AI57:AI59"/>
    <mergeCell ref="AJ66:AJ68"/>
    <mergeCell ref="Y67:Z68"/>
    <mergeCell ref="AA67:AB68"/>
    <mergeCell ref="AD67:AD68"/>
    <mergeCell ref="AJ60:AJ62"/>
    <mergeCell ref="Y61:Z62"/>
    <mergeCell ref="AA61:AB62"/>
    <mergeCell ref="AD61:AD62"/>
    <mergeCell ref="R63:R65"/>
    <mergeCell ref="S63:S64"/>
    <mergeCell ref="T63:T65"/>
    <mergeCell ref="X63:X65"/>
    <mergeCell ref="AJ63:AJ65"/>
    <mergeCell ref="Y64:Z65"/>
    <mergeCell ref="AA64:AB65"/>
    <mergeCell ref="AD64:AD65"/>
    <mergeCell ref="AE60:AE62"/>
    <mergeCell ref="AF60:AF62"/>
    <mergeCell ref="AG60:AG62"/>
    <mergeCell ref="AH60:AH62"/>
    <mergeCell ref="AI60:AI62"/>
    <mergeCell ref="S60:S61"/>
    <mergeCell ref="T60:T62"/>
    <mergeCell ref="X60:X62"/>
  </mergeCells>
  <phoneticPr fontId="17" type="noConversion"/>
  <dataValidations count="2">
    <dataValidation type="list" allowBlank="1" showInputMessage="1" showErrorMessage="1" sqref="AE9:AE68" xr:uid="{00000000-0002-0000-0300-000000000000}">
      <formula1>$AK$9:$AK$10</formula1>
    </dataValidation>
    <dataValidation type="list" allowBlank="1" showInputMessage="1" showErrorMessage="1" sqref="G9:G68" xr:uid="{00000000-0002-0000-0300-000001000000}">
      <formula1>$AK$12:$AK$13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68"/>
  <sheetViews>
    <sheetView topLeftCell="A7" zoomScale="90" zoomScaleNormal="90" workbookViewId="0">
      <selection activeCell="AE30" sqref="AE30:AE32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33203125" hidden="1" customWidth="1"/>
    <col min="18" max="18" width="10.88671875" hidden="1" customWidth="1"/>
    <col min="19" max="19" width="13.6640625" customWidth="1"/>
    <col min="20" max="20" width="9.33203125" hidden="1" customWidth="1"/>
    <col min="21" max="21" width="17.33203125" customWidth="1"/>
    <col min="22" max="22" width="12.6640625" customWidth="1"/>
    <col min="23" max="23" width="10.109375" customWidth="1"/>
    <col min="24" max="24" width="11.6640625" customWidth="1"/>
    <col min="26" max="26" width="9" customWidth="1"/>
    <col min="27" max="27" width="8.5546875" customWidth="1"/>
    <col min="28" max="28" width="8.33203125" customWidth="1"/>
    <col min="29" max="29" width="11.109375" customWidth="1"/>
    <col min="30" max="30" width="10.88671875" customWidth="1"/>
    <col min="32" max="32" width="8.6640625" customWidth="1"/>
    <col min="33" max="33" width="0.109375" customWidth="1"/>
    <col min="34" max="36" width="8.88671875" hidden="1" customWidth="1"/>
    <col min="37" max="37" width="8.6640625" hidden="1" customWidth="1"/>
  </cols>
  <sheetData>
    <row r="1" spans="1:37" ht="28.8" x14ac:dyDescent="0.55000000000000004">
      <c r="A1" s="98">
        <f>+Пионири!A1</f>
        <v>1</v>
      </c>
      <c r="B1" s="98"/>
      <c r="C1" s="98"/>
      <c r="D1" s="98"/>
      <c r="E1" s="98"/>
      <c r="F1" s="98"/>
      <c r="G1" s="98"/>
      <c r="H1" s="98"/>
      <c r="I1" s="99" t="s">
        <v>0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  <c r="AA1" s="100"/>
      <c r="AB1" s="100"/>
      <c r="AC1" s="100"/>
      <c r="AD1" s="100"/>
      <c r="AE1" s="100"/>
      <c r="AF1" s="100"/>
    </row>
    <row r="2" spans="1:37" ht="21" customHeight="1" x14ac:dyDescent="0.3">
      <c r="A2" s="93"/>
      <c r="B2" s="93"/>
      <c r="C2" s="93"/>
      <c r="D2" s="93"/>
      <c r="E2" s="93"/>
      <c r="F2" s="101" t="str">
        <f>+Пионири!F2</f>
        <v>КУП ГРАДА БОРА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93"/>
      <c r="AA2" s="93"/>
      <c r="AB2" s="93"/>
      <c r="AC2" s="93"/>
      <c r="AD2" s="93"/>
      <c r="AE2" s="93"/>
      <c r="AF2" s="93"/>
    </row>
    <row r="3" spans="1:37" ht="25.2" customHeight="1" x14ac:dyDescent="0.3">
      <c r="A3" s="36" t="s">
        <v>1</v>
      </c>
      <c r="B3" s="103" t="str">
        <f>+Пионири!B3</f>
        <v>Борски Стол</v>
      </c>
      <c r="C3" s="103"/>
      <c r="D3" s="103"/>
      <c r="E3" s="103"/>
      <c r="F3" s="103"/>
      <c r="G3" s="103"/>
      <c r="H3" s="103"/>
      <c r="I3" s="103"/>
      <c r="J3" s="102" t="s">
        <v>2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 t="str">
        <f>+Пионири!V3</f>
        <v>19.04.2026.</v>
      </c>
      <c r="W3" s="103"/>
      <c r="X3" s="103"/>
      <c r="Y3" s="104" t="s">
        <v>3</v>
      </c>
      <c r="Z3" s="104"/>
      <c r="AA3" s="104"/>
      <c r="AB3" s="104"/>
      <c r="AC3" s="104"/>
      <c r="AD3" s="104"/>
      <c r="AE3" s="104"/>
      <c r="AF3" s="104"/>
    </row>
    <row r="4" spans="1:37" ht="1.2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7" ht="51.6" customHeight="1" thickBot="1" x14ac:dyDescent="0.35">
      <c r="A5" s="111" t="s">
        <v>35</v>
      </c>
      <c r="B5" s="111"/>
      <c r="C5" s="111"/>
      <c r="D5" s="111"/>
      <c r="E5" s="111"/>
      <c r="F5" s="111"/>
      <c r="G5" s="111"/>
      <c r="H5" s="40"/>
      <c r="I5" s="1" t="s">
        <v>4</v>
      </c>
      <c r="J5" s="13">
        <v>4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" t="s">
        <v>7</v>
      </c>
      <c r="T5" s="1"/>
      <c r="U5" s="3">
        <f>(J5*3600)+(L5*60)</f>
        <v>14400</v>
      </c>
      <c r="V5" s="1"/>
      <c r="W5" s="1"/>
      <c r="X5" s="1" t="s">
        <v>8</v>
      </c>
      <c r="Y5" s="32">
        <v>12</v>
      </c>
      <c r="Z5" s="1" t="s">
        <v>9</v>
      </c>
      <c r="AA5" s="13">
        <v>16</v>
      </c>
      <c r="AB5" s="1" t="s">
        <v>10</v>
      </c>
      <c r="AC5" s="13"/>
      <c r="AD5" s="1" t="s">
        <v>11</v>
      </c>
      <c r="AE5" s="35"/>
      <c r="AF5" s="106" t="s">
        <v>80</v>
      </c>
    </row>
    <row r="6" spans="1:37" s="37" customFormat="1" ht="3" customHeight="1" thickBot="1" x14ac:dyDescent="0.35">
      <c r="C6" s="38"/>
      <c r="AF6" s="107"/>
    </row>
    <row r="7" spans="1:37" s="2" customFormat="1" ht="28.95" customHeight="1" thickBot="1" x14ac:dyDescent="0.35">
      <c r="A7" s="94" t="s">
        <v>12</v>
      </c>
      <c r="B7" s="94" t="s">
        <v>72</v>
      </c>
      <c r="C7" s="112" t="s">
        <v>89</v>
      </c>
      <c r="D7" s="94" t="s">
        <v>73</v>
      </c>
      <c r="E7" s="94" t="s">
        <v>13</v>
      </c>
      <c r="F7" s="94" t="s">
        <v>14</v>
      </c>
      <c r="G7" s="95" t="s">
        <v>90</v>
      </c>
      <c r="H7" s="95" t="s">
        <v>93</v>
      </c>
      <c r="I7" s="94" t="s">
        <v>15</v>
      </c>
      <c r="J7" s="94" t="s">
        <v>16</v>
      </c>
      <c r="K7" s="94"/>
      <c r="L7" s="94"/>
      <c r="M7" s="94" t="s">
        <v>17</v>
      </c>
      <c r="N7" s="94"/>
      <c r="O7" s="94"/>
      <c r="P7" s="95" t="s">
        <v>96</v>
      </c>
      <c r="Q7" s="110" t="s">
        <v>28</v>
      </c>
      <c r="R7" s="110" t="s">
        <v>29</v>
      </c>
      <c r="S7" s="94" t="s">
        <v>74</v>
      </c>
      <c r="T7" s="110" t="s">
        <v>31</v>
      </c>
      <c r="U7" s="94" t="s">
        <v>21</v>
      </c>
      <c r="V7" s="94" t="s">
        <v>97</v>
      </c>
      <c r="W7" s="95" t="s">
        <v>94</v>
      </c>
      <c r="X7" s="95" t="s">
        <v>79</v>
      </c>
      <c r="Y7" s="94" t="s">
        <v>23</v>
      </c>
      <c r="Z7" s="94"/>
      <c r="AA7" s="94" t="s">
        <v>24</v>
      </c>
      <c r="AB7" s="94"/>
      <c r="AC7" s="94" t="s">
        <v>25</v>
      </c>
      <c r="AD7" s="94" t="s">
        <v>26</v>
      </c>
      <c r="AE7" s="108" t="s">
        <v>27</v>
      </c>
      <c r="AF7" s="107"/>
      <c r="AG7" s="138" t="s">
        <v>75</v>
      </c>
      <c r="AH7" s="88" t="s">
        <v>76</v>
      </c>
      <c r="AI7" s="88" t="s">
        <v>77</v>
      </c>
      <c r="AJ7" s="88" t="s">
        <v>78</v>
      </c>
    </row>
    <row r="8" spans="1:37" ht="15" thickBot="1" x14ac:dyDescent="0.35">
      <c r="A8" s="95"/>
      <c r="B8" s="95"/>
      <c r="C8" s="113"/>
      <c r="D8" s="95"/>
      <c r="E8" s="96"/>
      <c r="F8" s="95"/>
      <c r="G8" s="97"/>
      <c r="H8" s="97"/>
      <c r="I8" s="95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97"/>
      <c r="Q8" s="77"/>
      <c r="R8" s="77"/>
      <c r="S8" s="95"/>
      <c r="T8" s="78"/>
      <c r="U8" s="95"/>
      <c r="V8" s="95"/>
      <c r="W8" s="97"/>
      <c r="X8" s="97"/>
      <c r="Y8" s="95"/>
      <c r="Z8" s="95"/>
      <c r="AA8" s="95"/>
      <c r="AB8" s="95"/>
      <c r="AC8" s="95"/>
      <c r="AD8" s="95"/>
      <c r="AE8" s="109"/>
      <c r="AF8" s="107"/>
      <c r="AG8" s="139"/>
      <c r="AH8" s="89"/>
      <c r="AI8" s="89"/>
      <c r="AJ8" s="89"/>
    </row>
    <row r="9" spans="1:37" ht="14.4" customHeight="1" thickBot="1" x14ac:dyDescent="0.35">
      <c r="A9" s="120">
        <f>IF(OR(B9="",B9="DNF",B9="DNS"),B9,IF(OR(C9="VK",C9="DISQ"),C9,IF(AF9&gt;1,AF9,RANK(C9,$C$9:$C$66,0))))</f>
        <v>1</v>
      </c>
      <c r="B9" s="123">
        <f>IF(AND(F9="",F10="",F11=""),"",IF(J9="","DNS",IF(M9="","DNF",IF(OR(S11&gt;$U$5,AE9="DISQ"),"DISQ",U11+V9+W9+X9))))</f>
        <v>775</v>
      </c>
      <c r="C9" s="126">
        <f>IF(OR(AND(B9="DISQ",AE9="VK"),AE9="VK",F11=""),"VK",B9)</f>
        <v>775</v>
      </c>
      <c r="D9" s="129" t="s">
        <v>47</v>
      </c>
      <c r="E9" s="142" t="s">
        <v>125</v>
      </c>
      <c r="F9" s="58" t="s">
        <v>184</v>
      </c>
      <c r="G9" s="46" t="s">
        <v>91</v>
      </c>
      <c r="H9" s="57">
        <f>IF(G9="Ж",5,0)</f>
        <v>0</v>
      </c>
      <c r="I9" s="59">
        <v>7031072</v>
      </c>
      <c r="J9" s="135">
        <v>11</v>
      </c>
      <c r="K9" s="135">
        <v>9</v>
      </c>
      <c r="L9" s="135">
        <v>34</v>
      </c>
      <c r="M9" s="114">
        <v>13</v>
      </c>
      <c r="N9" s="114">
        <v>21</v>
      </c>
      <c r="O9" s="114">
        <v>48</v>
      </c>
      <c r="P9" s="117"/>
      <c r="Q9" s="72">
        <f>+(J9*3600)+(K9*60)+L9+P9</f>
        <v>40174</v>
      </c>
      <c r="R9" s="72">
        <f>+(M9*3600)+(N9*60)+O9</f>
        <v>48108</v>
      </c>
      <c r="S9" s="74" t="str">
        <f>IF(S11="","",IF(S11&lt;=$U$5,"УСПЕШНО","Прекорачење времена"))</f>
        <v>УСПЕШНО</v>
      </c>
      <c r="T9" s="76">
        <f>IF(OR(F11="",AE9="DISQ",AE9="VK"),"",IF(AND(S9="УСПЕШНО",U9="УСПЕШНО"),S11,""))</f>
        <v>7934</v>
      </c>
      <c r="U9" s="5" t="str">
        <f>IF(U11="","",IF(AND(U10=$Y$5),"УСПЕШНО",IF(AND(U10&lt;$Y$5),"Недостају све КТ")))</f>
        <v>УСПЕШНО</v>
      </c>
      <c r="V9" s="90">
        <f>IF(F9="","",IF(T9="",0,MIN($T$9:$T$66)/T9*100))</f>
        <v>100</v>
      </c>
      <c r="W9" s="79">
        <f>IF(F9="","",(SUM(H9:H11)))</f>
        <v>0</v>
      </c>
      <c r="X9" s="79">
        <f>IF(F9="","",AG9+AH9+AI9+AJ9)</f>
        <v>75</v>
      </c>
      <c r="Y9" s="26">
        <v>15</v>
      </c>
      <c r="Z9" s="27"/>
      <c r="AA9" s="28"/>
      <c r="AB9" s="27"/>
      <c r="AC9" s="28"/>
      <c r="AD9" s="27"/>
      <c r="AE9" s="82"/>
      <c r="AF9" s="85"/>
      <c r="AG9" s="86">
        <f>IF(Y10="",0,Y10)</f>
        <v>75</v>
      </c>
      <c r="AH9" s="60">
        <f>IF(AA10="",0,AA10)</f>
        <v>0</v>
      </c>
      <c r="AI9" s="60">
        <f>IF(AC10="",0,AC10)</f>
        <v>0</v>
      </c>
      <c r="AJ9" s="60">
        <f>IF(AD10="",0,AD10)</f>
        <v>0</v>
      </c>
      <c r="AK9" t="s">
        <v>87</v>
      </c>
    </row>
    <row r="10" spans="1:37" ht="16.2" customHeight="1" thickBot="1" x14ac:dyDescent="0.35">
      <c r="A10" s="121"/>
      <c r="B10" s="124"/>
      <c r="C10" s="127"/>
      <c r="D10" s="130"/>
      <c r="E10" s="130"/>
      <c r="F10" s="58" t="s">
        <v>185</v>
      </c>
      <c r="G10" s="47" t="s">
        <v>91</v>
      </c>
      <c r="H10" s="57">
        <f t="shared" ref="H10:H68" si="0">IF(G10="Ж",5,0)</f>
        <v>0</v>
      </c>
      <c r="I10" s="18"/>
      <c r="J10" s="136"/>
      <c r="K10" s="136"/>
      <c r="L10" s="136"/>
      <c r="M10" s="115"/>
      <c r="N10" s="115"/>
      <c r="O10" s="115"/>
      <c r="P10" s="118"/>
      <c r="Q10" s="73"/>
      <c r="R10" s="73"/>
      <c r="S10" s="75"/>
      <c r="T10" s="77"/>
      <c r="U10" s="25">
        <v>12</v>
      </c>
      <c r="V10" s="91"/>
      <c r="W10" s="80"/>
      <c r="X10" s="80"/>
      <c r="Y10" s="62">
        <f>IF(AND(Y9="",Z9=""),"",IF($AA$5&gt;=(Y9+Z9),(Y9*5)-(Z9*5),"Погрешан унос података"))</f>
        <v>75</v>
      </c>
      <c r="Z10" s="63"/>
      <c r="AA10" s="66" t="str">
        <f>IF(AND(AA9="",AB9=""),"",IF($AC$5=(AA9+AB9),(AA9*20)-(AB9*5),"Погрешан унос података"))</f>
        <v/>
      </c>
      <c r="AB10" s="67"/>
      <c r="AC10" s="140" t="str">
        <f>IF(AC9="","",IF($AE$5&gt;=AC9,AC9*10,"Погрешан унос"))</f>
        <v/>
      </c>
      <c r="AD10" s="70" t="str">
        <f>IF(AD9="","",AD9*-5)</f>
        <v/>
      </c>
      <c r="AE10" s="83"/>
      <c r="AF10" s="85"/>
      <c r="AG10" s="86"/>
      <c r="AH10" s="60"/>
      <c r="AI10" s="60"/>
      <c r="AJ10" s="60"/>
      <c r="AK10" t="s">
        <v>88</v>
      </c>
    </row>
    <row r="11" spans="1:37" s="9" customFormat="1" ht="16.2" customHeight="1" thickBot="1" x14ac:dyDescent="0.35">
      <c r="A11" s="122"/>
      <c r="B11" s="125"/>
      <c r="C11" s="128"/>
      <c r="D11" s="131"/>
      <c r="E11" s="143"/>
      <c r="F11" s="58" t="s">
        <v>114</v>
      </c>
      <c r="G11" s="48" t="s">
        <v>91</v>
      </c>
      <c r="H11" s="57">
        <f t="shared" si="0"/>
        <v>0</v>
      </c>
      <c r="I11" s="20"/>
      <c r="J11" s="137"/>
      <c r="K11" s="137"/>
      <c r="L11" s="137"/>
      <c r="M11" s="116"/>
      <c r="N11" s="116"/>
      <c r="O11" s="116"/>
      <c r="P11" s="119"/>
      <c r="Q11" s="71"/>
      <c r="R11" s="71"/>
      <c r="S11" s="6">
        <f>IF(OR(Q9=0,R9=0),"",R9-Q9)</f>
        <v>7934</v>
      </c>
      <c r="T11" s="78"/>
      <c r="U11" s="7">
        <f>IF(U10="","",U10*50)</f>
        <v>600</v>
      </c>
      <c r="V11" s="92"/>
      <c r="W11" s="81"/>
      <c r="X11" s="81"/>
      <c r="Y11" s="64"/>
      <c r="Z11" s="65"/>
      <c r="AA11" s="68"/>
      <c r="AB11" s="69"/>
      <c r="AC11" s="141"/>
      <c r="AD11" s="71"/>
      <c r="AE11" s="84"/>
      <c r="AF11" s="85"/>
      <c r="AG11" s="87"/>
      <c r="AH11" s="61"/>
      <c r="AI11" s="61"/>
      <c r="AJ11" s="61"/>
    </row>
    <row r="12" spans="1:37" s="11" customFormat="1" ht="14.4" customHeight="1" thickBot="1" x14ac:dyDescent="0.35">
      <c r="A12" s="120">
        <f>IF(OR(B12="",B12="DNF",B12="DNS"),B12,IF(OR(C12="VK",C12="DISQ"),C12,IF(AF12&gt;1,AF12,RANK(C12,$C$9:$C$66,0))))</f>
        <v>5</v>
      </c>
      <c r="B12" s="123">
        <f>IF(AND(F12="",F13="",F14=""),"",IF(J12="","DNS",IF(M12="","DNF",IF(OR(S14&gt;$U$5,AE12="DISQ"),"DISQ",U14+V12+W12+X12))))</f>
        <v>485</v>
      </c>
      <c r="C12" s="126">
        <f>IF(OR(AND(B12="DISQ",AE12="VK"),AE12="VK",F14=""),"VK",B12)</f>
        <v>485</v>
      </c>
      <c r="D12" s="129" t="s">
        <v>47</v>
      </c>
      <c r="E12" s="129" t="s">
        <v>155</v>
      </c>
      <c r="F12" s="58" t="s">
        <v>186</v>
      </c>
      <c r="G12" s="46" t="s">
        <v>92</v>
      </c>
      <c r="H12" s="57">
        <f>IF(G12="Ж",5,0)</f>
        <v>5</v>
      </c>
      <c r="I12" s="16">
        <v>1417074</v>
      </c>
      <c r="J12" s="135">
        <v>11</v>
      </c>
      <c r="K12" s="135">
        <v>25</v>
      </c>
      <c r="L12" s="135"/>
      <c r="M12" s="114">
        <v>14</v>
      </c>
      <c r="N12" s="114">
        <v>43</v>
      </c>
      <c r="O12" s="114">
        <v>57</v>
      </c>
      <c r="P12" s="117"/>
      <c r="Q12" s="72">
        <f t="shared" ref="Q12" si="1">+(J12*3600)+(K12*60)+L12+P12</f>
        <v>41100</v>
      </c>
      <c r="R12" s="72">
        <f>+(M12*3600)+(N12*60)+O12</f>
        <v>53037</v>
      </c>
      <c r="S12" s="74" t="str">
        <f>IF(S14="","",IF(S14&lt;=$U$5,"УСПЕШНО","Прекорачење времена"))</f>
        <v>УСПЕШНО</v>
      </c>
      <c r="T12" s="76" t="str">
        <f>IF(OR(F14="",AE12="DISQ",AE12="VK"),"",IF(AND(S12="УСПЕШНО",U12="УСПЕШНО"),S14,""))</f>
        <v/>
      </c>
      <c r="U12" s="5" t="str">
        <f>IF(U14="","",IF(AND(U13=$Y$5),"УСПЕШНО",IF(AND(U13&lt;$Y$5),"Недостају све КТ")))</f>
        <v>Недостају све КТ</v>
      </c>
      <c r="V12" s="90">
        <f>IF(F12="","",IF(T12="",0,MIN($T$9:$T$66)/T12*100))</f>
        <v>0</v>
      </c>
      <c r="W12" s="79">
        <f t="shared" ref="W12" si="2">IF(F12="","",(SUM(H12:H14)))</f>
        <v>5</v>
      </c>
      <c r="X12" s="79">
        <f>IF(F12="","",AG12+AH12+AI12+AJ12)</f>
        <v>80</v>
      </c>
      <c r="Y12" s="26">
        <v>16</v>
      </c>
      <c r="Z12" s="27"/>
      <c r="AA12" s="28"/>
      <c r="AB12" s="27"/>
      <c r="AC12" s="28"/>
      <c r="AD12" s="27"/>
      <c r="AE12" s="82"/>
      <c r="AF12" s="85"/>
      <c r="AG12" s="86">
        <f t="shared" ref="AG12" si="3">IF(Y13="",0,Y13)</f>
        <v>80</v>
      </c>
      <c r="AH12" s="60">
        <f t="shared" ref="AH12" si="4">IF(AA13="",0,AA13)</f>
        <v>0</v>
      </c>
      <c r="AI12" s="60">
        <f t="shared" ref="AI12:AJ12" si="5">IF(AC13="",0,AC13)</f>
        <v>0</v>
      </c>
      <c r="AJ12" s="60">
        <f t="shared" si="5"/>
        <v>0</v>
      </c>
      <c r="AK12" s="41" t="s">
        <v>91</v>
      </c>
    </row>
    <row r="13" spans="1:37" ht="14.4" customHeight="1" thickBot="1" x14ac:dyDescent="0.35">
      <c r="A13" s="121"/>
      <c r="B13" s="124"/>
      <c r="C13" s="127"/>
      <c r="D13" s="130"/>
      <c r="E13" s="130"/>
      <c r="F13" s="58" t="s">
        <v>117</v>
      </c>
      <c r="G13" s="47" t="s">
        <v>91</v>
      </c>
      <c r="H13" s="57">
        <f t="shared" si="0"/>
        <v>0</v>
      </c>
      <c r="I13" s="18"/>
      <c r="J13" s="136"/>
      <c r="K13" s="136"/>
      <c r="L13" s="136"/>
      <c r="M13" s="115"/>
      <c r="N13" s="115"/>
      <c r="O13" s="115"/>
      <c r="P13" s="118"/>
      <c r="Q13" s="73"/>
      <c r="R13" s="73"/>
      <c r="S13" s="75"/>
      <c r="T13" s="77"/>
      <c r="U13" s="25">
        <v>8</v>
      </c>
      <c r="V13" s="91"/>
      <c r="W13" s="80"/>
      <c r="X13" s="80"/>
      <c r="Y13" s="62">
        <f>IF(AND(Y12="",Z12=""),"",IF($AA$5&gt;=(Y12+Z12),(Y12*5)-(Z12*5),"Погрешан унос података"))</f>
        <v>80</v>
      </c>
      <c r="Z13" s="63"/>
      <c r="AA13" s="66" t="str">
        <f>IF(AND(AA12="",AB12=""),"",IF($AC$5=(AA12+AB12),(AA12*20)-(AB12*5),"Погрешан унос података"))</f>
        <v/>
      </c>
      <c r="AB13" s="67"/>
      <c r="AC13" s="140" t="str">
        <f>IF(AC12="","",IF($AE$5&gt;=AC12,AC12*10,"Погрешан унос"))</f>
        <v/>
      </c>
      <c r="AD13" s="70" t="str">
        <f>IF(AD12="","",AD12*-5)</f>
        <v/>
      </c>
      <c r="AE13" s="83"/>
      <c r="AF13" s="85"/>
      <c r="AG13" s="86"/>
      <c r="AH13" s="60"/>
      <c r="AI13" s="60"/>
      <c r="AJ13" s="60"/>
      <c r="AK13" s="42" t="s">
        <v>92</v>
      </c>
    </row>
    <row r="14" spans="1:37" s="9" customFormat="1" ht="15" customHeight="1" thickBot="1" x14ac:dyDescent="0.35">
      <c r="A14" s="122"/>
      <c r="B14" s="125"/>
      <c r="C14" s="128"/>
      <c r="D14" s="131"/>
      <c r="E14" s="143"/>
      <c r="F14" s="58" t="s">
        <v>118</v>
      </c>
      <c r="G14" s="48" t="s">
        <v>91</v>
      </c>
      <c r="H14" s="57">
        <f t="shared" si="0"/>
        <v>0</v>
      </c>
      <c r="I14" s="20"/>
      <c r="J14" s="137"/>
      <c r="K14" s="137"/>
      <c r="L14" s="137"/>
      <c r="M14" s="116"/>
      <c r="N14" s="116"/>
      <c r="O14" s="116"/>
      <c r="P14" s="119"/>
      <c r="Q14" s="71"/>
      <c r="R14" s="71"/>
      <c r="S14" s="6">
        <f>IF(OR(Q12=0,R12=0),"",R12-Q12)</f>
        <v>11937</v>
      </c>
      <c r="T14" s="78"/>
      <c r="U14" s="7">
        <f>IF(U13="","",U13*50)</f>
        <v>400</v>
      </c>
      <c r="V14" s="92"/>
      <c r="W14" s="81"/>
      <c r="X14" s="81"/>
      <c r="Y14" s="64"/>
      <c r="Z14" s="65"/>
      <c r="AA14" s="68"/>
      <c r="AB14" s="69"/>
      <c r="AC14" s="141"/>
      <c r="AD14" s="71"/>
      <c r="AE14" s="84"/>
      <c r="AF14" s="85"/>
      <c r="AG14" s="87"/>
      <c r="AH14" s="61"/>
      <c r="AI14" s="61"/>
      <c r="AJ14" s="61"/>
    </row>
    <row r="15" spans="1:37" ht="14.4" customHeight="1" thickBot="1" x14ac:dyDescent="0.35">
      <c r="A15" s="120">
        <f>IF(OR(B15="",B15="DNF",B15="DNS"),B15,IF(OR(C15="VK",C15="DISQ"),C15,IF(AF15&gt;1,AF15,RANK(C15,$C$9:$C$66,0))))</f>
        <v>7</v>
      </c>
      <c r="B15" s="123">
        <f>IF(AND(F15="",F16="",F17=""),"",IF(J15="","DNS",IF(M15="","DNF",IF(OR(S17&gt;$U$5,AE15="DISQ"),"DISQ",U17+V15+W15+X15))))</f>
        <v>350</v>
      </c>
      <c r="C15" s="126">
        <f>IF(OR(AND(B15="DISQ",AE15="VK"),AE15="VK",F17=""),"VK",B15)</f>
        <v>350</v>
      </c>
      <c r="D15" s="129" t="s">
        <v>71</v>
      </c>
      <c r="E15" s="142" t="s">
        <v>156</v>
      </c>
      <c r="F15" s="21" t="s">
        <v>187</v>
      </c>
      <c r="G15" s="46" t="s">
        <v>91</v>
      </c>
      <c r="H15" s="57">
        <f t="shared" si="0"/>
        <v>0</v>
      </c>
      <c r="I15" s="22">
        <v>2122667</v>
      </c>
      <c r="J15" s="136">
        <v>11</v>
      </c>
      <c r="K15" s="136">
        <v>45</v>
      </c>
      <c r="L15" s="136"/>
      <c r="M15" s="115">
        <v>14</v>
      </c>
      <c r="N15" s="115">
        <v>58</v>
      </c>
      <c r="O15" s="115">
        <v>31</v>
      </c>
      <c r="P15" s="117"/>
      <c r="Q15" s="72">
        <f t="shared" ref="Q15" si="6">+(J15*3600)+(K15*60)+L15+P15</f>
        <v>42300</v>
      </c>
      <c r="R15" s="70">
        <f>+(M15*3600)+(N15*60)+O15</f>
        <v>53911</v>
      </c>
      <c r="S15" s="74" t="str">
        <f>IF(S17="","",IF(S17&lt;=$U$5,"УСПЕШНО","Прекорачење времена"))</f>
        <v>УСПЕШНО</v>
      </c>
      <c r="T15" s="76" t="str">
        <f>IF(OR(F17="",AE15="DISQ",AE15="VK"),"",IF(AND(S15="УСПЕШНО",U15="УСПЕШНО"),S17,""))</f>
        <v/>
      </c>
      <c r="U15" s="5" t="str">
        <f>IF(U17="","",IF(AND(U16=$Y$5),"УСПЕШНО",IF(AND(U16&lt;$Y$5),"Недостају све КТ")))</f>
        <v>Недостају све КТ</v>
      </c>
      <c r="V15" s="90">
        <f>IF(F15="","",IF(T15="",0,MIN($T$9:$T$66)/T15*100))</f>
        <v>0</v>
      </c>
      <c r="W15" s="79">
        <f t="shared" ref="W15" si="7">IF(F15="","",(SUM(H15:H17)))</f>
        <v>10</v>
      </c>
      <c r="X15" s="79">
        <f>IF(F15="","",AG15+AH15+AI15+AJ15)</f>
        <v>40</v>
      </c>
      <c r="Y15" s="29">
        <v>12</v>
      </c>
      <c r="Z15" s="30">
        <v>4</v>
      </c>
      <c r="AA15" s="31"/>
      <c r="AB15" s="30"/>
      <c r="AC15" s="31"/>
      <c r="AD15" s="30"/>
      <c r="AE15" s="82"/>
      <c r="AF15" s="85"/>
      <c r="AG15" s="86">
        <f t="shared" ref="AG15" si="8">IF(Y16="",0,Y16)</f>
        <v>40</v>
      </c>
      <c r="AH15" s="60">
        <f t="shared" ref="AH15" si="9">IF(AA16="",0,AA16)</f>
        <v>0</v>
      </c>
      <c r="AI15" s="60">
        <f t="shared" ref="AI15:AJ15" si="10">IF(AC16="",0,AC16)</f>
        <v>0</v>
      </c>
      <c r="AJ15" s="60">
        <f t="shared" si="10"/>
        <v>0</v>
      </c>
    </row>
    <row r="16" spans="1:37" ht="14.4" customHeight="1" thickBot="1" x14ac:dyDescent="0.35">
      <c r="A16" s="121"/>
      <c r="B16" s="124"/>
      <c r="C16" s="127"/>
      <c r="D16" s="130"/>
      <c r="E16" s="130"/>
      <c r="F16" s="23" t="s">
        <v>188</v>
      </c>
      <c r="G16" s="47" t="s">
        <v>92</v>
      </c>
      <c r="H16" s="57">
        <f t="shared" si="0"/>
        <v>5</v>
      </c>
      <c r="I16" s="24"/>
      <c r="J16" s="136"/>
      <c r="K16" s="136"/>
      <c r="L16" s="136"/>
      <c r="M16" s="115"/>
      <c r="N16" s="115"/>
      <c r="O16" s="115"/>
      <c r="P16" s="118"/>
      <c r="Q16" s="73"/>
      <c r="R16" s="73"/>
      <c r="S16" s="75"/>
      <c r="T16" s="77"/>
      <c r="U16" s="14">
        <v>6</v>
      </c>
      <c r="V16" s="91"/>
      <c r="W16" s="80"/>
      <c r="X16" s="80"/>
      <c r="Y16" s="62">
        <f>IF(AND(Y15="",Z15=""),"",IF($AA$5&gt;=(Y15+Z15),(Y15*5)-(Z15*5),"Погрешан унос података"))</f>
        <v>40</v>
      </c>
      <c r="Z16" s="63"/>
      <c r="AA16" s="66" t="str">
        <f>IF(AND(AA15="",AB15=""),"",IF($AC$5=(AA15+AB15),(AA15*20)-(AB15*5),"Погрешан унос података"))</f>
        <v/>
      </c>
      <c r="AB16" s="67"/>
      <c r="AC16" s="140" t="str">
        <f>IF(AC15="","",IF($AE$5&gt;=AC15,AC15*10,"Погрешан унос"))</f>
        <v/>
      </c>
      <c r="AD16" s="70" t="str">
        <f>IF(AD15="","",AD15*-5)</f>
        <v/>
      </c>
      <c r="AE16" s="83"/>
      <c r="AF16" s="85"/>
      <c r="AG16" s="86"/>
      <c r="AH16" s="60"/>
      <c r="AI16" s="60"/>
      <c r="AJ16" s="60"/>
    </row>
    <row r="17" spans="1:36" s="10" customFormat="1" ht="15" customHeight="1" thickBot="1" x14ac:dyDescent="0.35">
      <c r="A17" s="122"/>
      <c r="B17" s="125"/>
      <c r="C17" s="128"/>
      <c r="D17" s="131"/>
      <c r="E17" s="143"/>
      <c r="F17" s="19" t="s">
        <v>189</v>
      </c>
      <c r="G17" s="48" t="s">
        <v>92</v>
      </c>
      <c r="H17" s="57">
        <f t="shared" si="0"/>
        <v>5</v>
      </c>
      <c r="I17" s="20"/>
      <c r="J17" s="137"/>
      <c r="K17" s="137"/>
      <c r="L17" s="137"/>
      <c r="M17" s="116"/>
      <c r="N17" s="116"/>
      <c r="O17" s="116"/>
      <c r="P17" s="119"/>
      <c r="Q17" s="71"/>
      <c r="R17" s="71"/>
      <c r="S17" s="6">
        <f>IF(OR(Q15=0,R15=0),"",R15-Q15)</f>
        <v>11611</v>
      </c>
      <c r="T17" s="78"/>
      <c r="U17" s="7">
        <f>IF(U16="","",U16*50)</f>
        <v>300</v>
      </c>
      <c r="V17" s="92"/>
      <c r="W17" s="81"/>
      <c r="X17" s="81"/>
      <c r="Y17" s="64"/>
      <c r="Z17" s="65"/>
      <c r="AA17" s="68"/>
      <c r="AB17" s="69"/>
      <c r="AC17" s="141"/>
      <c r="AD17" s="71"/>
      <c r="AE17" s="84"/>
      <c r="AF17" s="85"/>
      <c r="AG17" s="87"/>
      <c r="AH17" s="61"/>
      <c r="AI17" s="61"/>
      <c r="AJ17" s="61"/>
    </row>
    <row r="18" spans="1:36" ht="14.4" customHeight="1" thickBot="1" x14ac:dyDescent="0.35">
      <c r="A18" s="120">
        <f>IF(OR(B18="",B18="DNF",B18="DNS"),B18,IF(OR(C18="VK",C18="DISQ"),C18,IF(AF18&gt;1,AF18,RANK(C18,$C$9:$C$66,0))))</f>
        <v>4</v>
      </c>
      <c r="B18" s="123">
        <f>IF(AND(F18="",F19="",F20=""),"",IF(J18="","DNS",IF(M18="","DNF",IF(OR(S20&gt;$U$5,AE18="DISQ"),"DISQ",U20+V18+W18+X18))))</f>
        <v>500</v>
      </c>
      <c r="C18" s="126">
        <f>IF(OR(AND(B18="DISQ",AE18="VK"),AE18="VK",F20=""),"VK",B18)</f>
        <v>500</v>
      </c>
      <c r="D18" s="129" t="s">
        <v>81</v>
      </c>
      <c r="E18" s="142" t="s">
        <v>119</v>
      </c>
      <c r="F18" s="21" t="s">
        <v>190</v>
      </c>
      <c r="G18" s="46" t="s">
        <v>92</v>
      </c>
      <c r="H18" s="57">
        <f t="shared" si="0"/>
        <v>5</v>
      </c>
      <c r="I18" s="22">
        <v>2122669</v>
      </c>
      <c r="J18" s="136">
        <v>11</v>
      </c>
      <c r="K18" s="136">
        <v>21</v>
      </c>
      <c r="L18" s="136">
        <v>13</v>
      </c>
      <c r="M18" s="115">
        <v>14</v>
      </c>
      <c r="N18" s="115">
        <v>32</v>
      </c>
      <c r="O18" s="115">
        <v>16</v>
      </c>
      <c r="P18" s="117"/>
      <c r="Q18" s="72">
        <f t="shared" ref="Q18" si="11">+(J18*3600)+(K18*60)+L18+P18</f>
        <v>40873</v>
      </c>
      <c r="R18" s="70">
        <f>+(M18*3600)+(N18*60)+O18</f>
        <v>52336</v>
      </c>
      <c r="S18" s="74" t="str">
        <f>IF(S20="","",IF(S20&lt;=$U$5,"УСПЕШНО","Прекорачење времена"))</f>
        <v>УСПЕШНО</v>
      </c>
      <c r="T18" s="76" t="str">
        <f>IF(OR(F20="",AE18="DISQ",AE18="VK"),"",IF(AND(S18="УСПЕШНО",U18="УСПЕШНО"),S20,""))</f>
        <v/>
      </c>
      <c r="U18" s="5" t="str">
        <f>IF(U20="","",IF(AND(U19=$Y$5),"УСПЕШНО",IF(AND(U19&lt;$Y$5),"Недостају све КТ")))</f>
        <v>Недостају све КТ</v>
      </c>
      <c r="V18" s="90">
        <f>IF(F18="","",IF(T18="",0,MIN($T$9:$T$66)/T18*100))</f>
        <v>0</v>
      </c>
      <c r="W18" s="79">
        <f t="shared" ref="W18" si="12">IF(F18="","",(SUM(H18:H20)))</f>
        <v>10</v>
      </c>
      <c r="X18" s="79">
        <f>IF(F18="","",AG18+AH18+AI18+AJ18)</f>
        <v>40</v>
      </c>
      <c r="Y18" s="29">
        <v>12</v>
      </c>
      <c r="Z18" s="30">
        <v>4</v>
      </c>
      <c r="AA18" s="31"/>
      <c r="AB18" s="30"/>
      <c r="AC18" s="31"/>
      <c r="AD18" s="30"/>
      <c r="AE18" s="82"/>
      <c r="AF18" s="85"/>
      <c r="AG18" s="86">
        <f t="shared" ref="AG18" si="13">IF(Y19="",0,Y19)</f>
        <v>40</v>
      </c>
      <c r="AH18" s="60">
        <f t="shared" ref="AH18" si="14">IF(AA19="",0,AA19)</f>
        <v>0</v>
      </c>
      <c r="AI18" s="60">
        <f t="shared" ref="AI18:AJ18" si="15">IF(AC19="",0,AC19)</f>
        <v>0</v>
      </c>
      <c r="AJ18" s="60">
        <f t="shared" si="15"/>
        <v>0</v>
      </c>
    </row>
    <row r="19" spans="1:36" ht="14.4" customHeight="1" thickBot="1" x14ac:dyDescent="0.35">
      <c r="A19" s="121"/>
      <c r="B19" s="124"/>
      <c r="C19" s="127"/>
      <c r="D19" s="130"/>
      <c r="E19" s="130"/>
      <c r="F19" s="23" t="s">
        <v>191</v>
      </c>
      <c r="G19" s="47" t="s">
        <v>92</v>
      </c>
      <c r="H19" s="57">
        <f t="shared" si="0"/>
        <v>5</v>
      </c>
      <c r="I19" s="24"/>
      <c r="J19" s="136"/>
      <c r="K19" s="136"/>
      <c r="L19" s="136"/>
      <c r="M19" s="115"/>
      <c r="N19" s="115"/>
      <c r="O19" s="115"/>
      <c r="P19" s="118"/>
      <c r="Q19" s="73"/>
      <c r="R19" s="73"/>
      <c r="S19" s="75"/>
      <c r="T19" s="77"/>
      <c r="U19" s="14">
        <v>9</v>
      </c>
      <c r="V19" s="91"/>
      <c r="W19" s="80"/>
      <c r="X19" s="80"/>
      <c r="Y19" s="62">
        <f>IF(AND(Y18="",Z18=""),"",IF($AA$5&gt;=(Y18+Z18),(Y18*5)-(Z18*5),"Погрешан унос података"))</f>
        <v>40</v>
      </c>
      <c r="Z19" s="63"/>
      <c r="AA19" s="66" t="str">
        <f>IF(AND(AA18="",AB18=""),"",IF($AC$5=(AA18+AB18),(AA18*20)-(AB18*5),"Погрешан унос података"))</f>
        <v/>
      </c>
      <c r="AB19" s="67"/>
      <c r="AC19" s="140" t="str">
        <f>IF(AC18="","",IF($AE$5&gt;=AC18,AC18*10,"Погрешан унос"))</f>
        <v/>
      </c>
      <c r="AD19" s="70" t="str">
        <f>IF(AD18="","",AD18*-5)</f>
        <v/>
      </c>
      <c r="AE19" s="83"/>
      <c r="AF19" s="85"/>
      <c r="AG19" s="86"/>
      <c r="AH19" s="60"/>
      <c r="AI19" s="60"/>
      <c r="AJ19" s="60"/>
    </row>
    <row r="20" spans="1:36" s="10" customFormat="1" ht="15" customHeight="1" thickBot="1" x14ac:dyDescent="0.35">
      <c r="A20" s="122"/>
      <c r="B20" s="125"/>
      <c r="C20" s="128"/>
      <c r="D20" s="131"/>
      <c r="E20" s="143"/>
      <c r="F20" s="19" t="s">
        <v>192</v>
      </c>
      <c r="G20" s="48" t="s">
        <v>91</v>
      </c>
      <c r="H20" s="57">
        <f t="shared" si="0"/>
        <v>0</v>
      </c>
      <c r="I20" s="20"/>
      <c r="J20" s="137"/>
      <c r="K20" s="137"/>
      <c r="L20" s="137"/>
      <c r="M20" s="116"/>
      <c r="N20" s="116"/>
      <c r="O20" s="116"/>
      <c r="P20" s="119"/>
      <c r="Q20" s="71"/>
      <c r="R20" s="71"/>
      <c r="S20" s="6">
        <f>IF(OR(Q18=0,R18=0),"",R18-Q18)</f>
        <v>11463</v>
      </c>
      <c r="T20" s="78"/>
      <c r="U20" s="7">
        <f>IF(U19="","",U19*50)</f>
        <v>450</v>
      </c>
      <c r="V20" s="92"/>
      <c r="W20" s="81"/>
      <c r="X20" s="81"/>
      <c r="Y20" s="64"/>
      <c r="Z20" s="65"/>
      <c r="AA20" s="68"/>
      <c r="AB20" s="69"/>
      <c r="AC20" s="141"/>
      <c r="AD20" s="71"/>
      <c r="AE20" s="84"/>
      <c r="AF20" s="85"/>
      <c r="AG20" s="87"/>
      <c r="AH20" s="61"/>
      <c r="AI20" s="61"/>
      <c r="AJ20" s="61"/>
    </row>
    <row r="21" spans="1:36" s="11" customFormat="1" ht="14.4" customHeight="1" thickBot="1" x14ac:dyDescent="0.35">
      <c r="A21" s="120">
        <f>IF(OR(B21="",B21="DNF",B21="DNS"),B21,IF(OR(C21="VK",C21="DISQ"),C21,IF(AF21&gt;1,AF21,RANK(C21,$C$9:$C$66,0))))</f>
        <v>2</v>
      </c>
      <c r="B21" s="123">
        <f>IF(AND(F21="",F22="",F23=""),"",IF(J21="","DNS",IF(M21="","DNF",IF(OR(S23&gt;$U$5,AE21="DISQ"),"DISQ",U23+V21+W21+X21))))</f>
        <v>722.95826059355659</v>
      </c>
      <c r="C21" s="126">
        <f>IF(OR(AND(B21="DISQ",AE21="VK"),AE21="VK",F23=""),"VK",B21)</f>
        <v>722.95826059355659</v>
      </c>
      <c r="D21" s="129" t="s">
        <v>52</v>
      </c>
      <c r="E21" s="129" t="s">
        <v>181</v>
      </c>
      <c r="F21" s="15" t="s">
        <v>193</v>
      </c>
      <c r="G21" s="46" t="s">
        <v>91</v>
      </c>
      <c r="H21" s="57">
        <f t="shared" si="0"/>
        <v>0</v>
      </c>
      <c r="I21" s="16">
        <v>1600010</v>
      </c>
      <c r="J21" s="135">
        <v>11</v>
      </c>
      <c r="K21" s="135">
        <v>0</v>
      </c>
      <c r="L21" s="135">
        <v>23</v>
      </c>
      <c r="M21" s="114">
        <v>14</v>
      </c>
      <c r="N21" s="114">
        <v>30</v>
      </c>
      <c r="O21" s="114">
        <v>25</v>
      </c>
      <c r="P21" s="117"/>
      <c r="Q21" s="72">
        <f t="shared" ref="Q21" si="16">+(J21*3600)+(K21*60)+L21+P21</f>
        <v>39623</v>
      </c>
      <c r="R21" s="72">
        <f>+(M21*3600)+(N21*60)+O21</f>
        <v>52225</v>
      </c>
      <c r="S21" s="74" t="str">
        <f>IF(S23="","",IF(S23&lt;=$U$5,"УСПЕШНО","Прекорачење времена"))</f>
        <v>УСПЕШНО</v>
      </c>
      <c r="T21" s="76">
        <f>IF(OR(F23="",AE21="DISQ",AE21="VK"),"",IF(AND(S21="УСПЕШНО",U21="УСПЕШНО"),S23,""))</f>
        <v>12602</v>
      </c>
      <c r="U21" s="5" t="str">
        <f>IF(U23="","",IF(AND(U22=$Y$5),"УСПЕШНО",IF(AND(U22&lt;$Y$5),"Недостају све КТ")))</f>
        <v>УСПЕШНО</v>
      </c>
      <c r="V21" s="90">
        <f>IF(F21="","",IF(T21="",0,MIN($T$9:$T$66)/T21*100))</f>
        <v>62.958260593556581</v>
      </c>
      <c r="W21" s="79">
        <f t="shared" ref="W21" si="17">IF(F21="","",(SUM(H21:H23)))</f>
        <v>0</v>
      </c>
      <c r="X21" s="79">
        <f>IF(F21="","",AG21+AH21+AI21+AJ21)</f>
        <v>60</v>
      </c>
      <c r="Y21" s="26">
        <v>14</v>
      </c>
      <c r="Z21" s="27">
        <v>2</v>
      </c>
      <c r="AA21" s="28"/>
      <c r="AB21" s="27"/>
      <c r="AC21" s="28"/>
      <c r="AD21" s="27"/>
      <c r="AE21" s="82"/>
      <c r="AF21" s="85"/>
      <c r="AG21" s="86">
        <f t="shared" ref="AG21" si="18">IF(Y22="",0,Y22)</f>
        <v>60</v>
      </c>
      <c r="AH21" s="60">
        <f t="shared" ref="AH21" si="19">IF(AA22="",0,AA22)</f>
        <v>0</v>
      </c>
      <c r="AI21" s="60">
        <f t="shared" ref="AI21:AJ21" si="20">IF(AC22="",0,AC22)</f>
        <v>0</v>
      </c>
      <c r="AJ21" s="60">
        <f t="shared" si="20"/>
        <v>0</v>
      </c>
    </row>
    <row r="22" spans="1:36" ht="14.4" customHeight="1" thickBot="1" x14ac:dyDescent="0.35">
      <c r="A22" s="121"/>
      <c r="B22" s="124"/>
      <c r="C22" s="127"/>
      <c r="D22" s="130"/>
      <c r="E22" s="130"/>
      <c r="F22" s="23" t="s">
        <v>194</v>
      </c>
      <c r="G22" s="47" t="s">
        <v>91</v>
      </c>
      <c r="H22" s="57">
        <f t="shared" si="0"/>
        <v>0</v>
      </c>
      <c r="I22" s="24"/>
      <c r="J22" s="136"/>
      <c r="K22" s="136"/>
      <c r="L22" s="136"/>
      <c r="M22" s="115"/>
      <c r="N22" s="115"/>
      <c r="O22" s="115"/>
      <c r="P22" s="118"/>
      <c r="Q22" s="73"/>
      <c r="R22" s="73"/>
      <c r="S22" s="75"/>
      <c r="T22" s="77"/>
      <c r="U22" s="14">
        <v>12</v>
      </c>
      <c r="V22" s="91"/>
      <c r="W22" s="80"/>
      <c r="X22" s="80"/>
      <c r="Y22" s="62">
        <f>IF(AND(Y21="",Z21=""),"",IF($AA$5&gt;=(Y21+Z21),(Y21*5)-(Z21*5),"Погрешан унос података"))</f>
        <v>60</v>
      </c>
      <c r="Z22" s="63"/>
      <c r="AA22" s="66" t="str">
        <f>IF(AND(AA21="",AB21=""),"",IF($AC$5=(AA21+AB21),(AA21*20)-(AB21*5),"Погрешан унос података"))</f>
        <v/>
      </c>
      <c r="AB22" s="67"/>
      <c r="AC22" s="140" t="str">
        <f>IF(AC21="","",IF($AE$5&gt;=AC21,AC21*10,"Погрешан унос"))</f>
        <v/>
      </c>
      <c r="AD22" s="70" t="str">
        <f>IF(AD21="","",AD21*-5)</f>
        <v/>
      </c>
      <c r="AE22" s="83"/>
      <c r="AF22" s="85"/>
      <c r="AG22" s="86"/>
      <c r="AH22" s="60"/>
      <c r="AI22" s="60"/>
      <c r="AJ22" s="60"/>
    </row>
    <row r="23" spans="1:36" s="10" customFormat="1" ht="15" customHeight="1" thickBot="1" x14ac:dyDescent="0.35">
      <c r="A23" s="122"/>
      <c r="B23" s="125"/>
      <c r="C23" s="128"/>
      <c r="D23" s="131"/>
      <c r="E23" s="143"/>
      <c r="F23" s="19" t="s">
        <v>195</v>
      </c>
      <c r="G23" s="48" t="s">
        <v>91</v>
      </c>
      <c r="H23" s="57">
        <f t="shared" si="0"/>
        <v>0</v>
      </c>
      <c r="I23" s="20"/>
      <c r="J23" s="137"/>
      <c r="K23" s="137"/>
      <c r="L23" s="137"/>
      <c r="M23" s="116"/>
      <c r="N23" s="116"/>
      <c r="O23" s="116"/>
      <c r="P23" s="119"/>
      <c r="Q23" s="71"/>
      <c r="R23" s="71"/>
      <c r="S23" s="6">
        <f>IF(OR(Q21=0,R21=0),"",R21-Q21)</f>
        <v>12602</v>
      </c>
      <c r="T23" s="78"/>
      <c r="U23" s="7">
        <f>IF(U22="","",U22*50)</f>
        <v>600</v>
      </c>
      <c r="V23" s="92"/>
      <c r="W23" s="81"/>
      <c r="X23" s="81"/>
      <c r="Y23" s="64"/>
      <c r="Z23" s="65"/>
      <c r="AA23" s="68"/>
      <c r="AB23" s="69"/>
      <c r="AC23" s="141"/>
      <c r="AD23" s="71"/>
      <c r="AE23" s="84"/>
      <c r="AF23" s="85"/>
      <c r="AG23" s="87"/>
      <c r="AH23" s="61"/>
      <c r="AI23" s="61"/>
      <c r="AJ23" s="61"/>
    </row>
    <row r="24" spans="1:36" s="11" customFormat="1" ht="14.4" customHeight="1" thickBot="1" x14ac:dyDescent="0.35">
      <c r="A24" s="120">
        <f>IF(OR(B24="",B24="DNF",B24="DNS"),B24,IF(OR(C24="VK",C24="DISQ"),C24,IF(AF24&gt;1,AF24,RANK(C24,$C$9:$C$66,0))))</f>
        <v>3</v>
      </c>
      <c r="B24" s="123">
        <f>IF(AND(F24="",F25="",F26=""),"",IF(J24="","DNS",IF(M24="","DNF",IF(OR(S26&gt;$U$5,AE24="DISQ"),"DISQ",U26+V24+W24+X24))))</f>
        <v>610</v>
      </c>
      <c r="C24" s="126">
        <f>IF(OR(AND(B24="DISQ",AE24="VK"),AE24="VK",F26=""),"VK",B24)</f>
        <v>610</v>
      </c>
      <c r="D24" s="129" t="s">
        <v>52</v>
      </c>
      <c r="E24" s="129" t="s">
        <v>182</v>
      </c>
      <c r="F24" s="15" t="s">
        <v>196</v>
      </c>
      <c r="G24" s="46" t="s">
        <v>91</v>
      </c>
      <c r="H24" s="57">
        <f t="shared" si="0"/>
        <v>0</v>
      </c>
      <c r="I24" s="16">
        <v>1450854</v>
      </c>
      <c r="J24" s="135">
        <v>11</v>
      </c>
      <c r="K24" s="135">
        <v>35</v>
      </c>
      <c r="L24" s="135"/>
      <c r="M24" s="114">
        <v>14</v>
      </c>
      <c r="N24" s="114">
        <v>51</v>
      </c>
      <c r="O24" s="114">
        <v>48</v>
      </c>
      <c r="P24" s="117"/>
      <c r="Q24" s="72">
        <f t="shared" ref="Q24" si="21">+(J24*3600)+(K24*60)+L24+P24</f>
        <v>41700</v>
      </c>
      <c r="R24" s="72">
        <f>+(M24*3600)+(N24*60)+O24</f>
        <v>53508</v>
      </c>
      <c r="S24" s="74" t="str">
        <f>IF(S26="","",IF(S26&lt;=$U$5,"УСПЕШНО","Прекорачење времена"))</f>
        <v>УСПЕШНО</v>
      </c>
      <c r="T24" s="76" t="str">
        <f>IF(OR(F26="",AE24="DISQ",AE24="VK"),"",IF(AND(S24="УСПЕШНО",U24="УСПЕШНО"),S26,""))</f>
        <v/>
      </c>
      <c r="U24" s="5" t="str">
        <f>IF(U26="","",IF(AND(U25=$Y$5),"УСПЕШНО",IF(AND(U25&lt;$Y$5),"Недостају све КТ")))</f>
        <v>Недостају све КТ</v>
      </c>
      <c r="V24" s="90">
        <f>IF(F24="","",IF(T24="",0,MIN($T$9:$T$66)/T24*100))</f>
        <v>0</v>
      </c>
      <c r="W24" s="79">
        <f t="shared" ref="W24" si="22">IF(F24="","",(SUM(H24:H26)))</f>
        <v>5</v>
      </c>
      <c r="X24" s="79">
        <f>IF(F24="","",AG24+AH24+AI24+AJ24)</f>
        <v>55</v>
      </c>
      <c r="Y24" s="26">
        <v>12</v>
      </c>
      <c r="Z24" s="27">
        <v>1</v>
      </c>
      <c r="AA24" s="28"/>
      <c r="AB24" s="27"/>
      <c r="AC24" s="28"/>
      <c r="AD24" s="27"/>
      <c r="AE24" s="82"/>
      <c r="AF24" s="85"/>
      <c r="AG24" s="86">
        <f t="shared" ref="AG24" si="23">IF(Y25="",0,Y25)</f>
        <v>55</v>
      </c>
      <c r="AH24" s="60">
        <f t="shared" ref="AH24" si="24">IF(AA25="",0,AA25)</f>
        <v>0</v>
      </c>
      <c r="AI24" s="60">
        <f t="shared" ref="AI24:AJ24" si="25">IF(AC25="",0,AC25)</f>
        <v>0</v>
      </c>
      <c r="AJ24" s="60">
        <f t="shared" si="25"/>
        <v>0</v>
      </c>
    </row>
    <row r="25" spans="1:36" ht="14.4" customHeight="1" thickBot="1" x14ac:dyDescent="0.35">
      <c r="A25" s="121"/>
      <c r="B25" s="124"/>
      <c r="C25" s="127"/>
      <c r="D25" s="130"/>
      <c r="E25" s="130"/>
      <c r="F25" s="23" t="s">
        <v>197</v>
      </c>
      <c r="G25" s="47" t="s">
        <v>91</v>
      </c>
      <c r="H25" s="57">
        <f t="shared" si="0"/>
        <v>0</v>
      </c>
      <c r="I25" s="24"/>
      <c r="J25" s="136"/>
      <c r="K25" s="136"/>
      <c r="L25" s="136"/>
      <c r="M25" s="115"/>
      <c r="N25" s="115"/>
      <c r="O25" s="115"/>
      <c r="P25" s="118"/>
      <c r="Q25" s="73"/>
      <c r="R25" s="73"/>
      <c r="S25" s="75"/>
      <c r="T25" s="77"/>
      <c r="U25" s="14">
        <v>11</v>
      </c>
      <c r="V25" s="91"/>
      <c r="W25" s="80"/>
      <c r="X25" s="80"/>
      <c r="Y25" s="62">
        <f>IF(AND(Y24="",Z24=""),"",IF($AA$5&gt;=(Y24+Z24),(Y24*5)-(Z24*5),"Погрешан унос података"))</f>
        <v>55</v>
      </c>
      <c r="Z25" s="63"/>
      <c r="AA25" s="66" t="str">
        <f>IF(AND(AA24="",AB24=""),"",IF($AC$5=(AA24+AB24),(AA24*20)-(AB24*5),"Погрешан унос података"))</f>
        <v/>
      </c>
      <c r="AB25" s="67"/>
      <c r="AC25" s="140" t="str">
        <f>IF(AC24="","",IF($AE$5&gt;=AC24,AC24*10,"Погрешан унос"))</f>
        <v/>
      </c>
      <c r="AD25" s="70" t="str">
        <f>IF(AD24="","",AD24*-5)</f>
        <v/>
      </c>
      <c r="AE25" s="83"/>
      <c r="AF25" s="85"/>
      <c r="AG25" s="86"/>
      <c r="AH25" s="60"/>
      <c r="AI25" s="60"/>
      <c r="AJ25" s="60"/>
    </row>
    <row r="26" spans="1:36" s="10" customFormat="1" ht="15" customHeight="1" thickBot="1" x14ac:dyDescent="0.35">
      <c r="A26" s="122"/>
      <c r="B26" s="125"/>
      <c r="C26" s="128"/>
      <c r="D26" s="131"/>
      <c r="E26" s="143"/>
      <c r="F26" s="19" t="s">
        <v>198</v>
      </c>
      <c r="G26" s="48" t="s">
        <v>92</v>
      </c>
      <c r="H26" s="57">
        <f t="shared" si="0"/>
        <v>5</v>
      </c>
      <c r="I26" s="20"/>
      <c r="J26" s="137"/>
      <c r="K26" s="137"/>
      <c r="L26" s="137"/>
      <c r="M26" s="116"/>
      <c r="N26" s="116"/>
      <c r="O26" s="116"/>
      <c r="P26" s="119"/>
      <c r="Q26" s="71"/>
      <c r="R26" s="71"/>
      <c r="S26" s="6">
        <f>IF(OR(Q24=0,R24=0),"",R24-Q24)</f>
        <v>11808</v>
      </c>
      <c r="T26" s="78"/>
      <c r="U26" s="7">
        <f>IF(U25="","",U25*50)</f>
        <v>550</v>
      </c>
      <c r="V26" s="92"/>
      <c r="W26" s="81"/>
      <c r="X26" s="81"/>
      <c r="Y26" s="64"/>
      <c r="Z26" s="65"/>
      <c r="AA26" s="68"/>
      <c r="AB26" s="69"/>
      <c r="AC26" s="141"/>
      <c r="AD26" s="71"/>
      <c r="AE26" s="84"/>
      <c r="AF26" s="85"/>
      <c r="AG26" s="87"/>
      <c r="AH26" s="61"/>
      <c r="AI26" s="61"/>
      <c r="AJ26" s="61"/>
    </row>
    <row r="27" spans="1:36" s="11" customFormat="1" ht="14.4" customHeight="1" thickBot="1" x14ac:dyDescent="0.35">
      <c r="A27" s="120">
        <f>IF(OR(B27="",B27="DNF",B27="DNS"),B27,IF(OR(C27="VK",C27="DISQ"),C27,IF(AF27&gt;1,AF27,RANK(C27,$C$9:$C$66,0))))</f>
        <v>6</v>
      </c>
      <c r="B27" s="123">
        <f>IF(AND(F27="",F28="",F29=""),"",IF(J27="","DNS",IF(M27="","DNF",IF(OR(S29&gt;$U$5,AE27="DISQ"),"DISQ",U29+V27+W27+X27))))</f>
        <v>405</v>
      </c>
      <c r="C27" s="126">
        <f>IF(OR(AND(B27="DISQ",AE27="VK"),AE27="VK",F29=""),"VK",B27)</f>
        <v>405</v>
      </c>
      <c r="D27" s="129" t="s">
        <v>40</v>
      </c>
      <c r="E27" s="129" t="s">
        <v>183</v>
      </c>
      <c r="F27" s="15" t="s">
        <v>109</v>
      </c>
      <c r="G27" s="46" t="s">
        <v>92</v>
      </c>
      <c r="H27" s="57">
        <f t="shared" si="0"/>
        <v>5</v>
      </c>
      <c r="I27" s="16">
        <v>2049694</v>
      </c>
      <c r="J27" s="135">
        <v>11</v>
      </c>
      <c r="K27" s="135">
        <v>4</v>
      </c>
      <c r="L27" s="135">
        <v>55</v>
      </c>
      <c r="M27" s="114">
        <v>14</v>
      </c>
      <c r="N27" s="114">
        <v>29</v>
      </c>
      <c r="O27" s="114">
        <v>9</v>
      </c>
      <c r="P27" s="117"/>
      <c r="Q27" s="72">
        <f t="shared" ref="Q27" si="26">+(J27*3600)+(K27*60)+L27+P27</f>
        <v>39895</v>
      </c>
      <c r="R27" s="72">
        <f>+(M27*3600)+(N27*60)+O27</f>
        <v>52149</v>
      </c>
      <c r="S27" s="74" t="str">
        <f>IF(S29="","",IF(S29&lt;=$U$5,"УСПЕШНО","Прекорачење времена"))</f>
        <v>УСПЕШНО</v>
      </c>
      <c r="T27" s="76" t="str">
        <f>IF(OR(F29="",AE27="DISQ",AE27="VK"),"",IF(AND(S27="УСПЕШНО",U27="УСПЕШНО"),S29,""))</f>
        <v/>
      </c>
      <c r="U27" s="5" t="str">
        <f>IF(U29="","",IF(AND(U28=$Y$5),"УСПЕШНО",IF(AND(U28&lt;$Y$5),"Недостају све КТ")))</f>
        <v>Недостају све КТ</v>
      </c>
      <c r="V27" s="90">
        <f>IF(F27="","",IF(T27="",0,MIN($T$9:$T$66)/T27*100))</f>
        <v>0</v>
      </c>
      <c r="W27" s="79">
        <f t="shared" ref="W27" si="27">IF(F27="","",(SUM(H27:H29)))</f>
        <v>10</v>
      </c>
      <c r="X27" s="79">
        <f>IF(F27="","",AG27+AH27+AI27+AJ27)</f>
        <v>45</v>
      </c>
      <c r="Y27" s="26">
        <v>12</v>
      </c>
      <c r="Z27" s="27">
        <v>3</v>
      </c>
      <c r="AA27" s="28"/>
      <c r="AB27" s="27"/>
      <c r="AC27" s="28"/>
      <c r="AD27" s="27"/>
      <c r="AE27" s="82"/>
      <c r="AF27" s="85"/>
      <c r="AG27" s="86">
        <f t="shared" ref="AG27" si="28">IF(Y28="",0,Y28)</f>
        <v>45</v>
      </c>
      <c r="AH27" s="60">
        <f t="shared" ref="AH27" si="29">IF(AA28="",0,AA28)</f>
        <v>0</v>
      </c>
      <c r="AI27" s="60">
        <f t="shared" ref="AI27:AJ27" si="30">IF(AC28="",0,AC28)</f>
        <v>0</v>
      </c>
      <c r="AJ27" s="60">
        <f t="shared" si="30"/>
        <v>0</v>
      </c>
    </row>
    <row r="28" spans="1:36" ht="14.4" customHeight="1" thickBot="1" x14ac:dyDescent="0.35">
      <c r="A28" s="121"/>
      <c r="B28" s="124"/>
      <c r="C28" s="127"/>
      <c r="D28" s="130"/>
      <c r="E28" s="130"/>
      <c r="F28" s="23" t="s">
        <v>199</v>
      </c>
      <c r="G28" s="47" t="s">
        <v>92</v>
      </c>
      <c r="H28" s="57">
        <f t="shared" si="0"/>
        <v>5</v>
      </c>
      <c r="I28" s="24"/>
      <c r="J28" s="136"/>
      <c r="K28" s="136"/>
      <c r="L28" s="136"/>
      <c r="M28" s="115"/>
      <c r="N28" s="115"/>
      <c r="O28" s="115"/>
      <c r="P28" s="118"/>
      <c r="Q28" s="73"/>
      <c r="R28" s="73"/>
      <c r="S28" s="75"/>
      <c r="T28" s="77"/>
      <c r="U28" s="14">
        <v>7</v>
      </c>
      <c r="V28" s="91"/>
      <c r="W28" s="80"/>
      <c r="X28" s="80"/>
      <c r="Y28" s="62">
        <f>IF(AND(Y27="",Z27=""),"",IF($AA$5&gt;=(Y27+Z27),(Y27*5)-(Z27*5),"Погрешан унос података"))</f>
        <v>45</v>
      </c>
      <c r="Z28" s="63"/>
      <c r="AA28" s="66" t="str">
        <f>IF(AND(AA27="",AB27=""),"",IF($AC$5=(AA27+AB27),(AA27*20)-(AB27*5),"Погрешан унос података"))</f>
        <v/>
      </c>
      <c r="AB28" s="67"/>
      <c r="AC28" s="140" t="str">
        <f>IF(AC27="","",IF($AE$5&gt;=AC27,AC27*10,"Погрешан унос"))</f>
        <v/>
      </c>
      <c r="AD28" s="70" t="str">
        <f>IF(AD27="","",AD27*-5)</f>
        <v/>
      </c>
      <c r="AE28" s="83"/>
      <c r="AF28" s="85"/>
      <c r="AG28" s="86"/>
      <c r="AH28" s="60"/>
      <c r="AI28" s="60"/>
      <c r="AJ28" s="60"/>
    </row>
    <row r="29" spans="1:36" s="10" customFormat="1" ht="15" customHeight="1" thickBot="1" x14ac:dyDescent="0.35">
      <c r="A29" s="122"/>
      <c r="B29" s="125"/>
      <c r="C29" s="128"/>
      <c r="D29" s="131"/>
      <c r="E29" s="143"/>
      <c r="F29" s="19" t="s">
        <v>107</v>
      </c>
      <c r="G29" s="48" t="s">
        <v>91</v>
      </c>
      <c r="H29" s="57">
        <f t="shared" si="0"/>
        <v>0</v>
      </c>
      <c r="I29" s="20"/>
      <c r="J29" s="137"/>
      <c r="K29" s="137"/>
      <c r="L29" s="137"/>
      <c r="M29" s="116"/>
      <c r="N29" s="116"/>
      <c r="O29" s="116"/>
      <c r="P29" s="119"/>
      <c r="Q29" s="71"/>
      <c r="R29" s="71"/>
      <c r="S29" s="6">
        <f>IF(OR(Q27=0,R27=0),"",R27-Q27)</f>
        <v>12254</v>
      </c>
      <c r="T29" s="78"/>
      <c r="U29" s="7">
        <f>IF(U28="","",U28*50)</f>
        <v>350</v>
      </c>
      <c r="V29" s="92"/>
      <c r="W29" s="81"/>
      <c r="X29" s="81"/>
      <c r="Y29" s="64"/>
      <c r="Z29" s="65"/>
      <c r="AA29" s="68"/>
      <c r="AB29" s="69"/>
      <c r="AC29" s="141"/>
      <c r="AD29" s="71"/>
      <c r="AE29" s="84"/>
      <c r="AF29" s="85"/>
      <c r="AG29" s="87"/>
      <c r="AH29" s="61"/>
      <c r="AI29" s="61"/>
      <c r="AJ29" s="61"/>
    </row>
    <row r="30" spans="1:36" s="11" customFormat="1" ht="14.4" customHeight="1" thickBot="1" x14ac:dyDescent="0.35">
      <c r="A30" s="120" t="str">
        <f>IF(OR(B30="",B30="DNF",B30="DNS"),B30,IF(OR(C30="VK",C30="DISQ"),C30,IF(AF30&gt;1,AF30,RANK(C30,$C$9:$C$66,0))))</f>
        <v>VK</v>
      </c>
      <c r="B30" s="123">
        <f>IF(AND(F30="",F31="",F32=""),"",IF(J30="","DNS",IF(M30="","DNF",IF(OR(S32&gt;$U$5,AE30="DISQ"),"DISQ",U32+V30+W30+X30))))</f>
        <v>600</v>
      </c>
      <c r="C30" s="126" t="str">
        <f>IF(OR(AND(B30="DISQ",AE30="VK"),AE30="VK",F32=""),"VK",B30)</f>
        <v>VK</v>
      </c>
      <c r="D30" s="129" t="s">
        <v>40</v>
      </c>
      <c r="E30" s="129" t="s">
        <v>121</v>
      </c>
      <c r="F30" s="15" t="s">
        <v>108</v>
      </c>
      <c r="G30" s="46" t="s">
        <v>91</v>
      </c>
      <c r="H30" s="57">
        <f t="shared" si="0"/>
        <v>0</v>
      </c>
      <c r="I30" s="16">
        <v>2049698</v>
      </c>
      <c r="J30" s="135">
        <v>11</v>
      </c>
      <c r="K30" s="135">
        <v>38</v>
      </c>
      <c r="L30" s="135">
        <v>57</v>
      </c>
      <c r="M30" s="114">
        <v>14</v>
      </c>
      <c r="N30" s="114">
        <v>18</v>
      </c>
      <c r="O30" s="114">
        <v>52</v>
      </c>
      <c r="P30" s="117"/>
      <c r="Q30" s="72">
        <f t="shared" ref="Q30" si="31">+(J30*3600)+(K30*60)+L30+P30</f>
        <v>41937</v>
      </c>
      <c r="R30" s="72">
        <f>+(M30*3600)+(N30*60)+O30</f>
        <v>51532</v>
      </c>
      <c r="S30" s="74" t="str">
        <f>IF(S32="","",IF(S32&lt;=$U$5,"УСПЕШНО","Прекорачење времена"))</f>
        <v>УСПЕШНО</v>
      </c>
      <c r="T30" s="76" t="str">
        <f>IF(OR(F32="",AE30="DISQ",AE30="VK"),"",IF(AND(S30="УСПЕШНО",U30="УСПЕШНО"),S32,""))</f>
        <v/>
      </c>
      <c r="U30" s="5" t="str">
        <f>IF(U32="","",IF(AND(U31=$Y$5),"УСПЕШНО",IF(AND(U31&lt;$Y$5),"Недостају све КТ")))</f>
        <v>УСПЕШНО</v>
      </c>
      <c r="V30" s="90">
        <f>IF(F30="","",IF(T30="",0,MIN($T$9:$T$66)/T30*100))</f>
        <v>0</v>
      </c>
      <c r="W30" s="79">
        <f t="shared" ref="W30" si="32">IF(F30="","",(SUM(H30:H32)))</f>
        <v>0</v>
      </c>
      <c r="X30" s="79">
        <f>IF(F30="","",AG30+AH30+AI30+AJ30)</f>
        <v>0</v>
      </c>
      <c r="Y30" s="26"/>
      <c r="Z30" s="27"/>
      <c r="AA30" s="28"/>
      <c r="AB30" s="27"/>
      <c r="AC30" s="28"/>
      <c r="AD30" s="27"/>
      <c r="AE30" s="82" t="s">
        <v>88</v>
      </c>
      <c r="AF30" s="85"/>
      <c r="AG30" s="86">
        <f t="shared" ref="AG30" si="33">IF(Y31="",0,Y31)</f>
        <v>0</v>
      </c>
      <c r="AH30" s="60">
        <f t="shared" ref="AH30" si="34">IF(AA31="",0,AA31)</f>
        <v>0</v>
      </c>
      <c r="AI30" s="60">
        <f t="shared" ref="AI30:AJ30" si="35">IF(AC31="",0,AC31)</f>
        <v>0</v>
      </c>
      <c r="AJ30" s="60">
        <f t="shared" si="35"/>
        <v>0</v>
      </c>
    </row>
    <row r="31" spans="1:36" ht="14.4" customHeight="1" thickBot="1" x14ac:dyDescent="0.35">
      <c r="A31" s="121"/>
      <c r="B31" s="124"/>
      <c r="C31" s="127"/>
      <c r="D31" s="130"/>
      <c r="E31" s="130"/>
      <c r="F31" s="23"/>
      <c r="G31" s="47"/>
      <c r="H31" s="57">
        <f t="shared" si="0"/>
        <v>0</v>
      </c>
      <c r="I31" s="24"/>
      <c r="J31" s="136"/>
      <c r="K31" s="136"/>
      <c r="L31" s="136"/>
      <c r="M31" s="115"/>
      <c r="N31" s="115"/>
      <c r="O31" s="115"/>
      <c r="P31" s="118"/>
      <c r="Q31" s="73"/>
      <c r="R31" s="73"/>
      <c r="S31" s="75"/>
      <c r="T31" s="77"/>
      <c r="U31" s="14">
        <v>12</v>
      </c>
      <c r="V31" s="91"/>
      <c r="W31" s="80"/>
      <c r="X31" s="80"/>
      <c r="Y31" s="62" t="str">
        <f>IF(AND(Y30="",Z30=""),"",IF($AA$5&gt;=(Y30+Z30),(Y30*5)-(Z30*5),"Погрешан унос података"))</f>
        <v/>
      </c>
      <c r="Z31" s="63"/>
      <c r="AA31" s="66" t="str">
        <f>IF(AND(AA30="",AB30=""),"",IF($AC$5=(AA30+AB30),(AA30*20)-(AB30*5),"Погрешан унос података"))</f>
        <v/>
      </c>
      <c r="AB31" s="67"/>
      <c r="AC31" s="140" t="str">
        <f>IF(AC30="","",IF($AE$5&gt;=AC30,AC30*10,"Погрешан унос"))</f>
        <v/>
      </c>
      <c r="AD31" s="70" t="str">
        <f>IF(AD30="","",AD30*-5)</f>
        <v/>
      </c>
      <c r="AE31" s="83"/>
      <c r="AF31" s="85"/>
      <c r="AG31" s="86"/>
      <c r="AH31" s="60"/>
      <c r="AI31" s="60"/>
      <c r="AJ31" s="60"/>
    </row>
    <row r="32" spans="1:36" s="10" customFormat="1" ht="15" customHeight="1" thickBot="1" x14ac:dyDescent="0.35">
      <c r="A32" s="122"/>
      <c r="B32" s="125"/>
      <c r="C32" s="128"/>
      <c r="D32" s="131"/>
      <c r="E32" s="143"/>
      <c r="F32" s="19"/>
      <c r="G32" s="48"/>
      <c r="H32" s="57">
        <f t="shared" si="0"/>
        <v>0</v>
      </c>
      <c r="I32" s="20"/>
      <c r="J32" s="137"/>
      <c r="K32" s="137"/>
      <c r="L32" s="137"/>
      <c r="M32" s="116"/>
      <c r="N32" s="116"/>
      <c r="O32" s="116"/>
      <c r="P32" s="119"/>
      <c r="Q32" s="71"/>
      <c r="R32" s="71"/>
      <c r="S32" s="6">
        <f>IF(OR(Q30=0,R30=0),"",R30-Q30)</f>
        <v>9595</v>
      </c>
      <c r="T32" s="78"/>
      <c r="U32" s="7">
        <f>IF(U31="","",U31*50)</f>
        <v>600</v>
      </c>
      <c r="V32" s="92"/>
      <c r="W32" s="81"/>
      <c r="X32" s="81"/>
      <c r="Y32" s="64"/>
      <c r="Z32" s="65"/>
      <c r="AA32" s="68"/>
      <c r="AB32" s="69"/>
      <c r="AC32" s="141"/>
      <c r="AD32" s="71"/>
      <c r="AE32" s="84"/>
      <c r="AF32" s="85"/>
      <c r="AG32" s="87"/>
      <c r="AH32" s="61"/>
      <c r="AI32" s="61"/>
      <c r="AJ32" s="61"/>
    </row>
    <row r="33" spans="1:36" s="11" customFormat="1" ht="14.4" customHeight="1" thickBot="1" x14ac:dyDescent="0.35">
      <c r="A33" s="120">
        <f>IF(OR(B33="",B33="DNF",B33="DNS"),B33,IF(OR(C33="VK",C33="DISQ"),C33,IF(AF33&gt;1,AF33,RANK(C33,$C$9:$C$66,0))))</f>
        <v>8</v>
      </c>
      <c r="B33" s="123">
        <f>IF(AND(F33="",F34="",F35=""),"",IF(J33="","DNS",IF(M33="","DNF",IF(OR(S35&gt;$U$5,AE33="DISQ"),"DISQ",U35+V33+W33+X33))))</f>
        <v>340</v>
      </c>
      <c r="C33" s="126">
        <f>IF(OR(AND(B33="DISQ",AE33="VK"),AE33="VK",F35=""),"VK",B33)</f>
        <v>340</v>
      </c>
      <c r="D33" s="129" t="s">
        <v>45</v>
      </c>
      <c r="E33" s="129" t="s">
        <v>126</v>
      </c>
      <c r="F33" s="15" t="s">
        <v>120</v>
      </c>
      <c r="G33" s="46" t="s">
        <v>91</v>
      </c>
      <c r="H33" s="57">
        <f t="shared" si="0"/>
        <v>0</v>
      </c>
      <c r="I33" s="16">
        <v>2070990</v>
      </c>
      <c r="J33" s="135">
        <v>11</v>
      </c>
      <c r="K33" s="135">
        <v>15</v>
      </c>
      <c r="L33" s="135"/>
      <c r="M33" s="114">
        <v>14</v>
      </c>
      <c r="N33" s="114">
        <v>26</v>
      </c>
      <c r="O33" s="114">
        <v>40</v>
      </c>
      <c r="P33" s="117"/>
      <c r="Q33" s="72">
        <f t="shared" ref="Q33" si="36">+(J33*3600)+(K33*60)+L33+P33</f>
        <v>40500</v>
      </c>
      <c r="R33" s="72">
        <f>+(M33*3600)+(N33*60)+O33</f>
        <v>52000</v>
      </c>
      <c r="S33" s="74" t="str">
        <f>IF(S35="","",IF(S35&lt;=$U$5,"УСПЕШНО","Прекорачење времена"))</f>
        <v>УСПЕШНО</v>
      </c>
      <c r="T33" s="76" t="str">
        <f>IF(OR(F35="",AE33="DISQ",AE33="VK"),"",IF(AND(S33="УСПЕШНО",U33="УСПЕШНО"),S35,""))</f>
        <v/>
      </c>
      <c r="U33" s="5" t="str">
        <f>IF(U35="","",IF(AND(U34=$Y$5),"УСПЕШНО",IF(AND(U34&lt;$Y$5),"Недостају све КТ")))</f>
        <v>Недостају све КТ</v>
      </c>
      <c r="V33" s="90">
        <f>IF(F33="","",IF(T33="",0,MIN($T$9:$T$66)/T33*100))</f>
        <v>0</v>
      </c>
      <c r="W33" s="79">
        <f t="shared" ref="W33" si="37">IF(F33="","",(SUM(H33:H35)))</f>
        <v>10</v>
      </c>
      <c r="X33" s="79">
        <f>IF(F33="","",AG33+AH33+AI33+AJ33)</f>
        <v>80</v>
      </c>
      <c r="Y33" s="26">
        <v>16</v>
      </c>
      <c r="Z33" s="27"/>
      <c r="AA33" s="28"/>
      <c r="AB33" s="27"/>
      <c r="AC33" s="28"/>
      <c r="AD33" s="27"/>
      <c r="AE33" s="82"/>
      <c r="AF33" s="85"/>
      <c r="AG33" s="86">
        <f t="shared" ref="AG33" si="38">IF(Y34="",0,Y34)</f>
        <v>80</v>
      </c>
      <c r="AH33" s="60">
        <f t="shared" ref="AH33" si="39">IF(AA34="",0,AA34)</f>
        <v>0</v>
      </c>
      <c r="AI33" s="60">
        <f t="shared" ref="AI33:AJ33" si="40">IF(AC34="",0,AC34)</f>
        <v>0</v>
      </c>
      <c r="AJ33" s="60">
        <f t="shared" si="40"/>
        <v>0</v>
      </c>
    </row>
    <row r="34" spans="1:36" ht="14.4" customHeight="1" thickBot="1" x14ac:dyDescent="0.35">
      <c r="A34" s="121"/>
      <c r="B34" s="124"/>
      <c r="C34" s="127"/>
      <c r="D34" s="130"/>
      <c r="E34" s="130"/>
      <c r="F34" s="23" t="s">
        <v>200</v>
      </c>
      <c r="G34" s="47" t="s">
        <v>92</v>
      </c>
      <c r="H34" s="57">
        <f t="shared" si="0"/>
        <v>5</v>
      </c>
      <c r="I34" s="24"/>
      <c r="J34" s="136"/>
      <c r="K34" s="136"/>
      <c r="L34" s="136"/>
      <c r="M34" s="115"/>
      <c r="N34" s="115"/>
      <c r="O34" s="115"/>
      <c r="P34" s="118"/>
      <c r="Q34" s="73"/>
      <c r="R34" s="73"/>
      <c r="S34" s="75"/>
      <c r="T34" s="77"/>
      <c r="U34" s="14">
        <v>5</v>
      </c>
      <c r="V34" s="91"/>
      <c r="W34" s="80"/>
      <c r="X34" s="80"/>
      <c r="Y34" s="62">
        <f>IF(AND(Y33="",Z33=""),"",IF($AA$5&gt;=(Y33+Z33),(Y33*5)-(Z33*5),"Погрешан унос података"))</f>
        <v>80</v>
      </c>
      <c r="Z34" s="63"/>
      <c r="AA34" s="66" t="str">
        <f>IF(AND(AA33="",AB33=""),"",IF($AC$5=(AA33+AB33),(AA33*20)-(AB33*5),"Погрешан унос података"))</f>
        <v/>
      </c>
      <c r="AB34" s="67"/>
      <c r="AC34" s="140" t="str">
        <f>IF(AC33="","",IF($AE$5&gt;=AC33,AC33*10,"Погрешан унос"))</f>
        <v/>
      </c>
      <c r="AD34" s="70" t="str">
        <f>IF(AD33="","",AD33*-5)</f>
        <v/>
      </c>
      <c r="AE34" s="83"/>
      <c r="AF34" s="85"/>
      <c r="AG34" s="86"/>
      <c r="AH34" s="60"/>
      <c r="AI34" s="60"/>
      <c r="AJ34" s="60"/>
    </row>
    <row r="35" spans="1:36" s="10" customFormat="1" ht="15" customHeight="1" thickBot="1" x14ac:dyDescent="0.35">
      <c r="A35" s="122"/>
      <c r="B35" s="125"/>
      <c r="C35" s="128"/>
      <c r="D35" s="131"/>
      <c r="E35" s="143"/>
      <c r="F35" s="19" t="s">
        <v>201</v>
      </c>
      <c r="G35" s="48" t="s">
        <v>92</v>
      </c>
      <c r="H35" s="57">
        <f t="shared" si="0"/>
        <v>5</v>
      </c>
      <c r="I35" s="20"/>
      <c r="J35" s="137"/>
      <c r="K35" s="137"/>
      <c r="L35" s="137"/>
      <c r="M35" s="116"/>
      <c r="N35" s="116"/>
      <c r="O35" s="116"/>
      <c r="P35" s="119"/>
      <c r="Q35" s="71"/>
      <c r="R35" s="71"/>
      <c r="S35" s="6">
        <f>IF(OR(Q33=0,R33=0),"",R33-Q33)</f>
        <v>11500</v>
      </c>
      <c r="T35" s="78"/>
      <c r="U35" s="7">
        <f>IF(U34="","",U34*50)</f>
        <v>250</v>
      </c>
      <c r="V35" s="92"/>
      <c r="W35" s="81"/>
      <c r="X35" s="81"/>
      <c r="Y35" s="64"/>
      <c r="Z35" s="65"/>
      <c r="AA35" s="68"/>
      <c r="AB35" s="69"/>
      <c r="AC35" s="141"/>
      <c r="AD35" s="71"/>
      <c r="AE35" s="84"/>
      <c r="AF35" s="85"/>
      <c r="AG35" s="87"/>
      <c r="AH35" s="61"/>
      <c r="AI35" s="61"/>
      <c r="AJ35" s="61"/>
    </row>
    <row r="36" spans="1:36" s="11" customFormat="1" ht="14.4" customHeight="1" thickBot="1" x14ac:dyDescent="0.35">
      <c r="A36" s="120">
        <f>IF(OR(B36="",B36="DNF",B36="DNS"),B36,IF(OR(C36="VK",C36="DISQ"),C36,IF(AF36&gt;1,AF36,RANK(C36,$C$9:$C$66,0))))</f>
        <v>9</v>
      </c>
      <c r="B36" s="123">
        <f>IF(AND(F36="",F37="",F38=""),"",IF(J36="","DNS",IF(M36="","DNF",IF(OR(S38&gt;$U$5,AE36="DISQ"),"DISQ",U38+V36+W36+X36))))</f>
        <v>295</v>
      </c>
      <c r="C36" s="126">
        <f>IF(OR(AND(B36="DISQ",AE36="VK"),AE36="VK",F38=""),"VK",B36)</f>
        <v>295</v>
      </c>
      <c r="D36" s="129" t="s">
        <v>45</v>
      </c>
      <c r="E36" s="129" t="s">
        <v>127</v>
      </c>
      <c r="F36" s="15" t="s">
        <v>202</v>
      </c>
      <c r="G36" s="46" t="s">
        <v>92</v>
      </c>
      <c r="H36" s="57">
        <f t="shared" si="0"/>
        <v>5</v>
      </c>
      <c r="I36" s="16">
        <v>2800112</v>
      </c>
      <c r="J36" s="135">
        <v>11</v>
      </c>
      <c r="K36" s="135">
        <v>30</v>
      </c>
      <c r="L36" s="135"/>
      <c r="M36" s="114">
        <v>14</v>
      </c>
      <c r="N36" s="114">
        <v>49</v>
      </c>
      <c r="O36" s="114">
        <v>56</v>
      </c>
      <c r="P36" s="117"/>
      <c r="Q36" s="72">
        <f t="shared" ref="Q36" si="41">+(J36*3600)+(K36*60)+L36+P36</f>
        <v>41400</v>
      </c>
      <c r="R36" s="72">
        <f>+(M36*3600)+(N36*60)+O36</f>
        <v>53396</v>
      </c>
      <c r="S36" s="74" t="str">
        <f>IF(S38="","",IF(S38&lt;=$U$5,"УСПЕШНО","Прекорачење времена"))</f>
        <v>УСПЕШНО</v>
      </c>
      <c r="T36" s="76" t="str">
        <f>IF(OR(F38="",AE36="DISQ",AE36="VK"),"",IF(AND(S36="УСПЕШНО",U36="УСПЕШНО"),S38,""))</f>
        <v/>
      </c>
      <c r="U36" s="5" t="str">
        <f>IF(U38="","",IF(AND(U37=$Y$5),"УСПЕШНО",IF(AND(U37&lt;$Y$5),"Недостају све КТ")))</f>
        <v>Недостају све КТ</v>
      </c>
      <c r="V36" s="90">
        <f>IF(F36="","",IF(T36="",0,MIN($T$9:$T$66)/T36*100))</f>
        <v>0</v>
      </c>
      <c r="W36" s="79">
        <f t="shared" ref="W36" si="42">IF(F36="","",(SUM(H36:H38)))</f>
        <v>15</v>
      </c>
      <c r="X36" s="79">
        <f>IF(F36="","",AG36+AH36+AI36+AJ36)</f>
        <v>80</v>
      </c>
      <c r="Y36" s="26">
        <v>16</v>
      </c>
      <c r="Z36" s="27"/>
      <c r="AA36" s="28"/>
      <c r="AB36" s="27"/>
      <c r="AC36" s="28"/>
      <c r="AD36" s="27"/>
      <c r="AE36" s="82"/>
      <c r="AF36" s="85"/>
      <c r="AG36" s="86">
        <f t="shared" ref="AG36" si="43">IF(Y37="",0,Y37)</f>
        <v>80</v>
      </c>
      <c r="AH36" s="60">
        <f t="shared" ref="AH36" si="44">IF(AA37="",0,AA37)</f>
        <v>0</v>
      </c>
      <c r="AI36" s="60">
        <f t="shared" ref="AI36:AJ36" si="45">IF(AC37="",0,AC37)</f>
        <v>0</v>
      </c>
      <c r="AJ36" s="60">
        <f t="shared" si="45"/>
        <v>0</v>
      </c>
    </row>
    <row r="37" spans="1:36" ht="14.4" customHeight="1" thickBot="1" x14ac:dyDescent="0.35">
      <c r="A37" s="121"/>
      <c r="B37" s="124"/>
      <c r="C37" s="127"/>
      <c r="D37" s="130"/>
      <c r="E37" s="130"/>
      <c r="F37" s="23" t="s">
        <v>203</v>
      </c>
      <c r="G37" s="47" t="s">
        <v>92</v>
      </c>
      <c r="H37" s="57">
        <f t="shared" si="0"/>
        <v>5</v>
      </c>
      <c r="I37" s="24"/>
      <c r="J37" s="136"/>
      <c r="K37" s="136"/>
      <c r="L37" s="136"/>
      <c r="M37" s="115"/>
      <c r="N37" s="115"/>
      <c r="O37" s="115"/>
      <c r="P37" s="118"/>
      <c r="Q37" s="73"/>
      <c r="R37" s="73"/>
      <c r="S37" s="75"/>
      <c r="T37" s="77"/>
      <c r="U37" s="14">
        <v>4</v>
      </c>
      <c r="V37" s="91"/>
      <c r="W37" s="80"/>
      <c r="X37" s="80"/>
      <c r="Y37" s="62">
        <f>IF(AND(Y36="",Z36=""),"",IF($AA$5&gt;=(Y36+Z36),(Y36*5)-(Z36*5),"Погрешан унос података"))</f>
        <v>80</v>
      </c>
      <c r="Z37" s="63"/>
      <c r="AA37" s="66" t="str">
        <f>IF(AND(AA36="",AB36=""),"",IF($AC$5=(AA36+AB36),(AA36*20)-(AB36*5),"Погрешан унос података"))</f>
        <v/>
      </c>
      <c r="AB37" s="67"/>
      <c r="AC37" s="140" t="str">
        <f>IF(AC36="","",IF($AE$5&gt;=AC36,AC36*10,"Погрешан унос"))</f>
        <v/>
      </c>
      <c r="AD37" s="70" t="str">
        <f>IF(AD36="","",AD36*-5)</f>
        <v/>
      </c>
      <c r="AE37" s="83"/>
      <c r="AF37" s="85"/>
      <c r="AG37" s="86"/>
      <c r="AH37" s="60"/>
      <c r="AI37" s="60"/>
      <c r="AJ37" s="60"/>
    </row>
    <row r="38" spans="1:36" s="10" customFormat="1" ht="15" customHeight="1" thickBot="1" x14ac:dyDescent="0.35">
      <c r="A38" s="122"/>
      <c r="B38" s="125"/>
      <c r="C38" s="128"/>
      <c r="D38" s="131"/>
      <c r="E38" s="143"/>
      <c r="F38" s="19" t="s">
        <v>204</v>
      </c>
      <c r="G38" s="48" t="s">
        <v>92</v>
      </c>
      <c r="H38" s="57">
        <f t="shared" si="0"/>
        <v>5</v>
      </c>
      <c r="I38" s="20"/>
      <c r="J38" s="137"/>
      <c r="K38" s="137"/>
      <c r="L38" s="137"/>
      <c r="M38" s="116"/>
      <c r="N38" s="116"/>
      <c r="O38" s="116"/>
      <c r="P38" s="119"/>
      <c r="Q38" s="71"/>
      <c r="R38" s="71"/>
      <c r="S38" s="6">
        <f>IF(OR(Q36=0,R36=0),"",R36-Q36)</f>
        <v>11996</v>
      </c>
      <c r="T38" s="78"/>
      <c r="U38" s="7">
        <f>IF(U37="","",U37*50)</f>
        <v>200</v>
      </c>
      <c r="V38" s="92"/>
      <c r="W38" s="81"/>
      <c r="X38" s="81"/>
      <c r="Y38" s="64"/>
      <c r="Z38" s="65"/>
      <c r="AA38" s="68"/>
      <c r="AB38" s="69"/>
      <c r="AC38" s="141"/>
      <c r="AD38" s="71"/>
      <c r="AE38" s="84"/>
      <c r="AF38" s="85"/>
      <c r="AG38" s="87"/>
      <c r="AH38" s="61"/>
      <c r="AI38" s="61"/>
      <c r="AJ38" s="61"/>
    </row>
    <row r="39" spans="1:36" s="11" customFormat="1" ht="14.4" customHeight="1" thickBot="1" x14ac:dyDescent="0.35">
      <c r="A39" s="120" t="str">
        <f>IF(OR(B39="",B39="DNF",B39="DNS"),B39,IF(OR(C39="VK",C39="DISQ"),C39,IF(AF39&gt;1,AF39,RANK(C39,$C$9:$C$66,0))))</f>
        <v/>
      </c>
      <c r="B39" s="123" t="str">
        <f>IF(AND(F39="",F40="",F41=""),"",IF(J39="","DNS",IF(M39="","DNF",IF(OR(S41&gt;$U$5,AE39="DISQ"),"DISQ",U41+V39+W39+X39))))</f>
        <v/>
      </c>
      <c r="C39" s="126" t="str">
        <f>IF(OR(AND(B39="DISQ",AE39="VK"),AE39="VK",F41=""),"VK",B39)</f>
        <v>VK</v>
      </c>
      <c r="D39" s="129"/>
      <c r="E39" s="129"/>
      <c r="F39" s="15"/>
      <c r="G39" s="46"/>
      <c r="H39" s="57">
        <f t="shared" si="0"/>
        <v>0</v>
      </c>
      <c r="I39" s="16"/>
      <c r="J39" s="135"/>
      <c r="K39" s="135"/>
      <c r="L39" s="135"/>
      <c r="M39" s="114"/>
      <c r="N39" s="114"/>
      <c r="O39" s="114"/>
      <c r="P39" s="117"/>
      <c r="Q39" s="72">
        <f t="shared" ref="Q39" si="46">+(J39*3600)+(K39*60)+L39+P39</f>
        <v>0</v>
      </c>
      <c r="R39" s="72">
        <f>+(M39*3600)+(N39*60)+O39</f>
        <v>0</v>
      </c>
      <c r="S39" s="74" t="str">
        <f>IF(S41="","",IF(S41&lt;=$U$5,"УСПЕШНО","Прекорачење времена"))</f>
        <v/>
      </c>
      <c r="T39" s="76" t="str">
        <f>IF(OR(F41="",AE39="DISQ",AE39="VK"),"",IF(AND(S39="УСПЕШНО",U39="УСПЕШНО"),S41,""))</f>
        <v/>
      </c>
      <c r="U39" s="5" t="str">
        <f>IF(U41="","",IF(AND(U40=$Y$5),"УСПЕШНО",IF(AND(U40&lt;$Y$5),"Недостају све КТ")))</f>
        <v/>
      </c>
      <c r="V39" s="90" t="str">
        <f>IF(F39="","",IF(T39="",0,MIN($T$9:$T$66)/T39*100))</f>
        <v/>
      </c>
      <c r="W39" s="79" t="str">
        <f t="shared" ref="W39" si="47">IF(F39="","",(SUM(H39:H41)))</f>
        <v/>
      </c>
      <c r="X39" s="79" t="str">
        <f>IF(F39="","",AG39+AH39+AI39+AJ39)</f>
        <v/>
      </c>
      <c r="Y39" s="26"/>
      <c r="Z39" s="27"/>
      <c r="AA39" s="28"/>
      <c r="AB39" s="27"/>
      <c r="AC39" s="28"/>
      <c r="AD39" s="27"/>
      <c r="AE39" s="82"/>
      <c r="AF39" s="85"/>
      <c r="AG39" s="86">
        <f t="shared" ref="AG39" si="48">IF(Y40="",0,Y40)</f>
        <v>0</v>
      </c>
      <c r="AH39" s="60">
        <f t="shared" ref="AH39" si="49">IF(AA40="",0,AA40)</f>
        <v>0</v>
      </c>
      <c r="AI39" s="60">
        <f t="shared" ref="AI39:AJ39" si="50">IF(AC40="",0,AC40)</f>
        <v>0</v>
      </c>
      <c r="AJ39" s="60">
        <f t="shared" si="50"/>
        <v>0</v>
      </c>
    </row>
    <row r="40" spans="1:36" ht="14.4" customHeight="1" thickBot="1" x14ac:dyDescent="0.35">
      <c r="A40" s="121"/>
      <c r="B40" s="124"/>
      <c r="C40" s="127"/>
      <c r="D40" s="130"/>
      <c r="E40" s="130"/>
      <c r="F40" s="23"/>
      <c r="G40" s="47"/>
      <c r="H40" s="57">
        <f t="shared" si="0"/>
        <v>0</v>
      </c>
      <c r="I40" s="24"/>
      <c r="J40" s="136"/>
      <c r="K40" s="136"/>
      <c r="L40" s="136"/>
      <c r="M40" s="115"/>
      <c r="N40" s="115"/>
      <c r="O40" s="115"/>
      <c r="P40" s="118"/>
      <c r="Q40" s="73"/>
      <c r="R40" s="73"/>
      <c r="S40" s="75"/>
      <c r="T40" s="77"/>
      <c r="U40" s="14"/>
      <c r="V40" s="91"/>
      <c r="W40" s="80"/>
      <c r="X40" s="80"/>
      <c r="Y40" s="62" t="str">
        <f>IF(AND(Y39="",Z39=""),"",IF($AA$5&gt;=(Y39+Z39),(Y39*5)-(Z39*5),"Погрешан унос података"))</f>
        <v/>
      </c>
      <c r="Z40" s="63"/>
      <c r="AA40" s="66" t="str">
        <f>IF(AND(AA39="",AB39=""),"",IF($AC$5=(AA39+AB39),(AA39*20)-(AB39*5),"Погрешан унос података"))</f>
        <v/>
      </c>
      <c r="AB40" s="67"/>
      <c r="AC40" s="140" t="str">
        <f>IF(AC39="","",IF($AE$5&gt;=AC39,AC39*10,"Погрешан унос"))</f>
        <v/>
      </c>
      <c r="AD40" s="70" t="str">
        <f>IF(AD39="","",AD39*-5)</f>
        <v/>
      </c>
      <c r="AE40" s="83"/>
      <c r="AF40" s="85"/>
      <c r="AG40" s="86"/>
      <c r="AH40" s="60"/>
      <c r="AI40" s="60"/>
      <c r="AJ40" s="60"/>
    </row>
    <row r="41" spans="1:36" s="10" customFormat="1" ht="15" customHeight="1" thickBot="1" x14ac:dyDescent="0.35">
      <c r="A41" s="122"/>
      <c r="B41" s="125"/>
      <c r="C41" s="128"/>
      <c r="D41" s="143"/>
      <c r="E41" s="143"/>
      <c r="F41" s="19"/>
      <c r="G41" s="48"/>
      <c r="H41" s="57">
        <f t="shared" si="0"/>
        <v>0</v>
      </c>
      <c r="I41" s="20"/>
      <c r="J41" s="137"/>
      <c r="K41" s="137"/>
      <c r="L41" s="137"/>
      <c r="M41" s="116"/>
      <c r="N41" s="116"/>
      <c r="O41" s="116"/>
      <c r="P41" s="119"/>
      <c r="Q41" s="71"/>
      <c r="R41" s="71"/>
      <c r="S41" s="6" t="str">
        <f>IF(OR(Q39=0,R39=0),"",R39-Q39)</f>
        <v/>
      </c>
      <c r="T41" s="78"/>
      <c r="U41" s="7" t="str">
        <f>IF(U40="","",U40*50)</f>
        <v/>
      </c>
      <c r="V41" s="92"/>
      <c r="W41" s="81"/>
      <c r="X41" s="81"/>
      <c r="Y41" s="64"/>
      <c r="Z41" s="65"/>
      <c r="AA41" s="68"/>
      <c r="AB41" s="69"/>
      <c r="AC41" s="141"/>
      <c r="AD41" s="71"/>
      <c r="AE41" s="84"/>
      <c r="AF41" s="85"/>
      <c r="AG41" s="87"/>
      <c r="AH41" s="61"/>
      <c r="AI41" s="61"/>
      <c r="AJ41" s="61"/>
    </row>
    <row r="42" spans="1:36" s="11" customFormat="1" ht="14.4" customHeight="1" thickBot="1" x14ac:dyDescent="0.35">
      <c r="A42" s="120" t="str">
        <f>IF(OR(B42="",B42="DNF",B42="DNS"),B42,IF(OR(C42="VK",C42="DISQ"),C42,IF(AF42&gt;1,AF42,RANK(C42,$C$9:$C$66,0))))</f>
        <v/>
      </c>
      <c r="B42" s="123" t="str">
        <f>IF(AND(F42="",F43="",F44=""),"",IF(J42="","DNS",IF(M42="","DNF",IF(OR(S44&gt;$U$5,AE42="DISQ"),"DISQ",U44+V42+W42+X42))))</f>
        <v/>
      </c>
      <c r="C42" s="126" t="str">
        <f>IF(OR(AND(B42="DISQ",AE42="VK"),AE42="VK",F44=""),"VK",B42)</f>
        <v>VK</v>
      </c>
      <c r="D42" s="129"/>
      <c r="E42" s="129"/>
      <c r="F42" s="15"/>
      <c r="G42" s="46"/>
      <c r="H42" s="57">
        <f t="shared" si="0"/>
        <v>0</v>
      </c>
      <c r="I42" s="16"/>
      <c r="J42" s="135"/>
      <c r="K42" s="135"/>
      <c r="L42" s="135"/>
      <c r="M42" s="114"/>
      <c r="N42" s="114"/>
      <c r="O42" s="114"/>
      <c r="P42" s="117"/>
      <c r="Q42" s="72">
        <f t="shared" ref="Q42" si="51">+(J42*3600)+(K42*60)+L42+P42</f>
        <v>0</v>
      </c>
      <c r="R42" s="72">
        <f>+(M42*3600)+(N42*60)+O42</f>
        <v>0</v>
      </c>
      <c r="S42" s="74" t="str">
        <f>IF(S44="","",IF(S44&lt;=$U$5,"УСПЕШНО","Прекорачење времена"))</f>
        <v/>
      </c>
      <c r="T42" s="76" t="str">
        <f>IF(OR(F44="",AE42="DISQ",AE42="VK"),"",IF(AND(S42="УСПЕШНО",U42="УСПЕШНО"),S44,""))</f>
        <v/>
      </c>
      <c r="U42" s="5" t="str">
        <f>IF(U44="","",IF(AND(U43=$Y$5),"УСПЕШНО",IF(AND(U43&lt;$Y$5),"Недостају све КТ")))</f>
        <v/>
      </c>
      <c r="V42" s="90" t="str">
        <f>IF(F42="","",IF(T42="",0,MIN($T$9:$T$66)/T42*100))</f>
        <v/>
      </c>
      <c r="W42" s="79" t="str">
        <f t="shared" ref="W42" si="52">IF(F42="","",(SUM(H42:H44)))</f>
        <v/>
      </c>
      <c r="X42" s="79" t="str">
        <f>IF(F42="","",AG42+AH42+AI42+AJ42)</f>
        <v/>
      </c>
      <c r="Y42" s="26"/>
      <c r="Z42" s="27"/>
      <c r="AA42" s="28"/>
      <c r="AB42" s="27"/>
      <c r="AC42" s="28"/>
      <c r="AD42" s="27"/>
      <c r="AE42" s="82"/>
      <c r="AF42" s="85"/>
      <c r="AG42" s="86">
        <f t="shared" ref="AG42" si="53">IF(Y43="",0,Y43)</f>
        <v>0</v>
      </c>
      <c r="AH42" s="60">
        <f t="shared" ref="AH42" si="54">IF(AA43="",0,AA43)</f>
        <v>0</v>
      </c>
      <c r="AI42" s="60">
        <f t="shared" ref="AI42:AJ42" si="55">IF(AC43="",0,AC43)</f>
        <v>0</v>
      </c>
      <c r="AJ42" s="60">
        <f t="shared" si="55"/>
        <v>0</v>
      </c>
    </row>
    <row r="43" spans="1:36" ht="14.4" customHeight="1" thickBot="1" x14ac:dyDescent="0.35">
      <c r="A43" s="121"/>
      <c r="B43" s="124"/>
      <c r="C43" s="127"/>
      <c r="D43" s="130"/>
      <c r="E43" s="130"/>
      <c r="F43" s="23"/>
      <c r="G43" s="47"/>
      <c r="H43" s="57">
        <f t="shared" si="0"/>
        <v>0</v>
      </c>
      <c r="I43" s="24"/>
      <c r="J43" s="136"/>
      <c r="K43" s="136"/>
      <c r="L43" s="136"/>
      <c r="M43" s="115"/>
      <c r="N43" s="115"/>
      <c r="O43" s="115"/>
      <c r="P43" s="118"/>
      <c r="Q43" s="73"/>
      <c r="R43" s="73"/>
      <c r="S43" s="75"/>
      <c r="T43" s="77"/>
      <c r="U43" s="14"/>
      <c r="V43" s="91"/>
      <c r="W43" s="80"/>
      <c r="X43" s="80"/>
      <c r="Y43" s="62" t="str">
        <f>IF(AND(Y42="",Z42=""),"",IF($AA$5&gt;=(Y42+Z42),(Y42*5)-(Z42*5),"Погрешан унос података"))</f>
        <v/>
      </c>
      <c r="Z43" s="63"/>
      <c r="AA43" s="66" t="str">
        <f>IF(AND(AA42="",AB42=""),"",IF($AC$5=(AA42+AB42),(AA42*20)-(AB42*5),"Погрешан унос података"))</f>
        <v/>
      </c>
      <c r="AB43" s="67"/>
      <c r="AC43" s="140" t="str">
        <f>IF(AC42="","",IF($AE$5&gt;=AC42,AC42*10,"Погрешан унос"))</f>
        <v/>
      </c>
      <c r="AD43" s="70" t="str">
        <f>IF(AD42="","",AD42*-5)</f>
        <v/>
      </c>
      <c r="AE43" s="83"/>
      <c r="AF43" s="85"/>
      <c r="AG43" s="86"/>
      <c r="AH43" s="60"/>
      <c r="AI43" s="60"/>
      <c r="AJ43" s="60"/>
    </row>
    <row r="44" spans="1:36" s="10" customFormat="1" ht="15" customHeight="1" thickBot="1" x14ac:dyDescent="0.35">
      <c r="A44" s="122"/>
      <c r="B44" s="125"/>
      <c r="C44" s="128"/>
      <c r="D44" s="143"/>
      <c r="E44" s="143"/>
      <c r="F44" s="19"/>
      <c r="G44" s="48"/>
      <c r="H44" s="57">
        <f t="shared" si="0"/>
        <v>0</v>
      </c>
      <c r="I44" s="20"/>
      <c r="J44" s="137"/>
      <c r="K44" s="137"/>
      <c r="L44" s="137"/>
      <c r="M44" s="116"/>
      <c r="N44" s="116"/>
      <c r="O44" s="116"/>
      <c r="P44" s="119"/>
      <c r="Q44" s="71"/>
      <c r="R44" s="71"/>
      <c r="S44" s="6" t="str">
        <f>IF(OR(Q42=0,R42=0),"",R42-Q42)</f>
        <v/>
      </c>
      <c r="T44" s="78"/>
      <c r="U44" s="7" t="str">
        <f>IF(U43="","",U43*50)</f>
        <v/>
      </c>
      <c r="V44" s="92"/>
      <c r="W44" s="81"/>
      <c r="X44" s="81"/>
      <c r="Y44" s="64"/>
      <c r="Z44" s="65"/>
      <c r="AA44" s="68"/>
      <c r="AB44" s="69"/>
      <c r="AC44" s="141"/>
      <c r="AD44" s="71"/>
      <c r="AE44" s="84"/>
      <c r="AF44" s="85"/>
      <c r="AG44" s="87"/>
      <c r="AH44" s="61"/>
      <c r="AI44" s="61"/>
      <c r="AJ44" s="61"/>
    </row>
    <row r="45" spans="1:36" s="11" customFormat="1" ht="14.4" customHeight="1" thickBot="1" x14ac:dyDescent="0.35">
      <c r="A45" s="120" t="str">
        <f>IF(OR(B45="",B45="DNF",B45="DNS"),B45,IF(OR(C45="VK",C45="DISQ"),C45,IF(AF45&gt;1,AF45,RANK(C45,$C$9:$C$66,0))))</f>
        <v/>
      </c>
      <c r="B45" s="123" t="str">
        <f>IF(AND(F45="",F46="",F47=""),"",IF(J45="","DNS",IF(M45="","DNF",IF(OR(S47&gt;$U$5,AE45="DISQ"),"DISQ",U47+V45+W45+X45))))</f>
        <v/>
      </c>
      <c r="C45" s="126" t="str">
        <f>IF(OR(AND(B45="DISQ",AE45="VK"),AE45="VK",F47=""),"VK",B45)</f>
        <v>VK</v>
      </c>
      <c r="D45" s="129"/>
      <c r="E45" s="129"/>
      <c r="F45" s="15"/>
      <c r="G45" s="46"/>
      <c r="H45" s="57">
        <f t="shared" si="0"/>
        <v>0</v>
      </c>
      <c r="I45" s="16"/>
      <c r="J45" s="135"/>
      <c r="K45" s="135"/>
      <c r="L45" s="135"/>
      <c r="M45" s="114"/>
      <c r="N45" s="114"/>
      <c r="O45" s="114"/>
      <c r="P45" s="117"/>
      <c r="Q45" s="72">
        <f t="shared" ref="Q45" si="56">+(J45*3600)+(K45*60)+L45+P45</f>
        <v>0</v>
      </c>
      <c r="R45" s="72">
        <f>+(M45*3600)+(N45*60)+O45</f>
        <v>0</v>
      </c>
      <c r="S45" s="74" t="str">
        <f>IF(S47="","",IF(S47&lt;=$U$5,"УСПЕШНО","Прекорачење времена"))</f>
        <v/>
      </c>
      <c r="T45" s="76" t="str">
        <f>IF(OR(F47="",AE45="DISQ",AE45="VK"),"",IF(AND(S45="УСПЕШНО",U45="УСПЕШНО"),S47,""))</f>
        <v/>
      </c>
      <c r="U45" s="5" t="str">
        <f>IF(U47="","",IF(AND(U46=$Y$5),"УСПЕШНО",IF(AND(U46&lt;$Y$5),"Недостају све КТ")))</f>
        <v/>
      </c>
      <c r="V45" s="90" t="str">
        <f>IF(F45="","",IF(T45="",0,MIN($T$9:$T$66)/T45*100))</f>
        <v/>
      </c>
      <c r="W45" s="79" t="str">
        <f t="shared" ref="W45" si="57">IF(F45="","",(SUM(H45:H47)))</f>
        <v/>
      </c>
      <c r="X45" s="79" t="str">
        <f>IF(F45="","",AG45+AH45+AI45+AJ45)</f>
        <v/>
      </c>
      <c r="Y45" s="26"/>
      <c r="Z45" s="27"/>
      <c r="AA45" s="28"/>
      <c r="AB45" s="27"/>
      <c r="AC45" s="28"/>
      <c r="AD45" s="27"/>
      <c r="AE45" s="82"/>
      <c r="AF45" s="85"/>
      <c r="AG45" s="86">
        <f t="shared" ref="AG45" si="58">IF(Y46="",0,Y46)</f>
        <v>0</v>
      </c>
      <c r="AH45" s="60">
        <f t="shared" ref="AH45" si="59">IF(AA46="",0,AA46)</f>
        <v>0</v>
      </c>
      <c r="AI45" s="60">
        <f t="shared" ref="AI45:AJ45" si="60">IF(AC46="",0,AC46)</f>
        <v>0</v>
      </c>
      <c r="AJ45" s="60">
        <f t="shared" si="60"/>
        <v>0</v>
      </c>
    </row>
    <row r="46" spans="1:36" ht="14.4" customHeight="1" thickBot="1" x14ac:dyDescent="0.35">
      <c r="A46" s="121"/>
      <c r="B46" s="124"/>
      <c r="C46" s="127"/>
      <c r="D46" s="130"/>
      <c r="E46" s="130"/>
      <c r="F46" s="23"/>
      <c r="G46" s="47"/>
      <c r="H46" s="57">
        <f t="shared" si="0"/>
        <v>0</v>
      </c>
      <c r="I46" s="24"/>
      <c r="J46" s="136"/>
      <c r="K46" s="136"/>
      <c r="L46" s="136"/>
      <c r="M46" s="115"/>
      <c r="N46" s="115"/>
      <c r="O46" s="115"/>
      <c r="P46" s="118"/>
      <c r="Q46" s="73"/>
      <c r="R46" s="73"/>
      <c r="S46" s="75"/>
      <c r="T46" s="77"/>
      <c r="U46" s="14"/>
      <c r="V46" s="91"/>
      <c r="W46" s="80"/>
      <c r="X46" s="80"/>
      <c r="Y46" s="62" t="str">
        <f>IF(AND(Y45="",Z45=""),"",IF($AA$5&gt;=(Y45+Z45),(Y45*5)-(Z45*5),"Погрешан унос података"))</f>
        <v/>
      </c>
      <c r="Z46" s="63"/>
      <c r="AA46" s="66" t="str">
        <f>IF(AND(AA45="",AB45=""),"",IF($AC$5=(AA45+AB45),(AA45*20)-(AB45*5),"Погрешан унос података"))</f>
        <v/>
      </c>
      <c r="AB46" s="67"/>
      <c r="AC46" s="140" t="str">
        <f>IF(AC45="","",IF($AE$5&gt;=AC45,AC45*10,"Погрешан унос"))</f>
        <v/>
      </c>
      <c r="AD46" s="70" t="str">
        <f>IF(AD45="","",AD45*-5)</f>
        <v/>
      </c>
      <c r="AE46" s="83"/>
      <c r="AF46" s="85"/>
      <c r="AG46" s="86"/>
      <c r="AH46" s="60"/>
      <c r="AI46" s="60"/>
      <c r="AJ46" s="60"/>
    </row>
    <row r="47" spans="1:36" s="10" customFormat="1" ht="15" customHeight="1" thickBot="1" x14ac:dyDescent="0.35">
      <c r="A47" s="122"/>
      <c r="B47" s="125"/>
      <c r="C47" s="128"/>
      <c r="D47" s="143"/>
      <c r="E47" s="143"/>
      <c r="F47" s="19"/>
      <c r="G47" s="48"/>
      <c r="H47" s="57">
        <f t="shared" si="0"/>
        <v>0</v>
      </c>
      <c r="I47" s="20"/>
      <c r="J47" s="137"/>
      <c r="K47" s="137"/>
      <c r="L47" s="137"/>
      <c r="M47" s="116"/>
      <c r="N47" s="116"/>
      <c r="O47" s="116"/>
      <c r="P47" s="119"/>
      <c r="Q47" s="71"/>
      <c r="R47" s="71"/>
      <c r="S47" s="6" t="str">
        <f>IF(OR(Q45=0,R45=0),"",R45-Q45)</f>
        <v/>
      </c>
      <c r="T47" s="78"/>
      <c r="U47" s="7" t="str">
        <f>IF(U46="","",U46*50)</f>
        <v/>
      </c>
      <c r="V47" s="92"/>
      <c r="W47" s="81"/>
      <c r="X47" s="81"/>
      <c r="Y47" s="64"/>
      <c r="Z47" s="65"/>
      <c r="AA47" s="68"/>
      <c r="AB47" s="69"/>
      <c r="AC47" s="141"/>
      <c r="AD47" s="71"/>
      <c r="AE47" s="84"/>
      <c r="AF47" s="85"/>
      <c r="AG47" s="87"/>
      <c r="AH47" s="61"/>
      <c r="AI47" s="61"/>
      <c r="AJ47" s="61"/>
    </row>
    <row r="48" spans="1:36" s="11" customFormat="1" ht="14.4" customHeight="1" thickBot="1" x14ac:dyDescent="0.35">
      <c r="A48" s="120" t="str">
        <f>IF(OR(B48="",B48="DNF",B48="DNS"),B48,IF(OR(C48="VK",C48="DISQ"),C48,IF(AF48&gt;1,AF48,RANK(C48,$C$9:$C$66,0))))</f>
        <v/>
      </c>
      <c r="B48" s="123" t="str">
        <f>IF(AND(F48="",F49="",F50=""),"",IF(J48="","DNS",IF(M48="","DNF",IF(OR(S50&gt;$U$5,AE48="DISQ"),"DISQ",U50+V48+W48+X48))))</f>
        <v/>
      </c>
      <c r="C48" s="126" t="str">
        <f>IF(OR(AND(B48="DISQ",AE48="VK"),AE48="VK",F50=""),"VK",B48)</f>
        <v>VK</v>
      </c>
      <c r="D48" s="129"/>
      <c r="E48" s="129"/>
      <c r="F48" s="15"/>
      <c r="G48" s="46"/>
      <c r="H48" s="57">
        <f t="shared" si="0"/>
        <v>0</v>
      </c>
      <c r="I48" s="16"/>
      <c r="J48" s="135"/>
      <c r="K48" s="135"/>
      <c r="L48" s="135"/>
      <c r="M48" s="114"/>
      <c r="N48" s="114"/>
      <c r="O48" s="114"/>
      <c r="P48" s="117"/>
      <c r="Q48" s="72">
        <f t="shared" ref="Q48" si="61">+(J48*3600)+(K48*60)+L48+P48</f>
        <v>0</v>
      </c>
      <c r="R48" s="72">
        <f>+(M48*3600)+(N48*60)+O48</f>
        <v>0</v>
      </c>
      <c r="S48" s="74" t="str">
        <f>IF(S50="","",IF(S50&lt;=$U$5,"УСПЕШНО","Прекорачење времена"))</f>
        <v/>
      </c>
      <c r="T48" s="76" t="str">
        <f>IF(OR(F50="",AE48="DISQ",AE48="VK"),"",IF(AND(S48="УСПЕШНО",U48="УСПЕШНО"),S50,""))</f>
        <v/>
      </c>
      <c r="U48" s="5" t="str">
        <f>IF(U50="","",IF(AND(U49=$Y$5),"УСПЕШНО",IF(AND(U49&lt;$Y$5),"Недостају све КТ")))</f>
        <v/>
      </c>
      <c r="V48" s="90" t="str">
        <f>IF(F48="","",IF(T48="",0,MIN($T$9:$T$66)/T48*100))</f>
        <v/>
      </c>
      <c r="W48" s="79" t="str">
        <f t="shared" ref="W48" si="62">IF(F48="","",(SUM(H48:H50)))</f>
        <v/>
      </c>
      <c r="X48" s="79" t="str">
        <f>IF(F48="","",AG48+AH48+AI48+AJ48)</f>
        <v/>
      </c>
      <c r="Y48" s="26"/>
      <c r="Z48" s="27"/>
      <c r="AA48" s="28"/>
      <c r="AB48" s="27"/>
      <c r="AC48" s="28"/>
      <c r="AD48" s="27"/>
      <c r="AE48" s="82"/>
      <c r="AF48" s="85"/>
      <c r="AG48" s="86">
        <f t="shared" ref="AG48" si="63">IF(Y49="",0,Y49)</f>
        <v>0</v>
      </c>
      <c r="AH48" s="60">
        <f t="shared" ref="AH48" si="64">IF(AA49="",0,AA49)</f>
        <v>0</v>
      </c>
      <c r="AI48" s="60">
        <f t="shared" ref="AI48:AJ48" si="65">IF(AC49="",0,AC49)</f>
        <v>0</v>
      </c>
      <c r="AJ48" s="60">
        <f t="shared" si="65"/>
        <v>0</v>
      </c>
    </row>
    <row r="49" spans="1:36" ht="14.4" customHeight="1" thickBot="1" x14ac:dyDescent="0.35">
      <c r="A49" s="121"/>
      <c r="B49" s="124"/>
      <c r="C49" s="127"/>
      <c r="D49" s="130"/>
      <c r="E49" s="130"/>
      <c r="F49" s="23"/>
      <c r="G49" s="47"/>
      <c r="H49" s="57">
        <f t="shared" si="0"/>
        <v>0</v>
      </c>
      <c r="I49" s="24"/>
      <c r="J49" s="136"/>
      <c r="K49" s="136"/>
      <c r="L49" s="136"/>
      <c r="M49" s="115"/>
      <c r="N49" s="115"/>
      <c r="O49" s="115"/>
      <c r="P49" s="118"/>
      <c r="Q49" s="73"/>
      <c r="R49" s="73"/>
      <c r="S49" s="75"/>
      <c r="T49" s="77"/>
      <c r="U49" s="14"/>
      <c r="V49" s="91"/>
      <c r="W49" s="80"/>
      <c r="X49" s="80"/>
      <c r="Y49" s="62" t="str">
        <f>IF(AND(Y48="",Z48=""),"",IF($AA$5&gt;=(Y48+Z48),(Y48*5)-(Z48*5),"Погрешан унос података"))</f>
        <v/>
      </c>
      <c r="Z49" s="63"/>
      <c r="AA49" s="66" t="str">
        <f>IF(AND(AA48="",AB48=""),"",IF($AC$5=(AA48+AB48),(AA48*20)-(AB48*5),"Погрешан унос података"))</f>
        <v/>
      </c>
      <c r="AB49" s="67"/>
      <c r="AC49" s="140" t="str">
        <f>IF(AC48="","",IF($AE$5&gt;=AC48,AC48*10,"Погрешан унос"))</f>
        <v/>
      </c>
      <c r="AD49" s="70" t="str">
        <f>IF(AD48="","",AD48*-5)</f>
        <v/>
      </c>
      <c r="AE49" s="83"/>
      <c r="AF49" s="85"/>
      <c r="AG49" s="86"/>
      <c r="AH49" s="60"/>
      <c r="AI49" s="60"/>
      <c r="AJ49" s="60"/>
    </row>
    <row r="50" spans="1:36" s="10" customFormat="1" ht="15" customHeight="1" thickBot="1" x14ac:dyDescent="0.35">
      <c r="A50" s="122"/>
      <c r="B50" s="125"/>
      <c r="C50" s="128"/>
      <c r="D50" s="143"/>
      <c r="E50" s="143"/>
      <c r="F50" s="19"/>
      <c r="G50" s="48"/>
      <c r="H50" s="57">
        <f t="shared" si="0"/>
        <v>0</v>
      </c>
      <c r="I50" s="20"/>
      <c r="J50" s="137"/>
      <c r="K50" s="137"/>
      <c r="L50" s="137"/>
      <c r="M50" s="116"/>
      <c r="N50" s="116"/>
      <c r="O50" s="116"/>
      <c r="P50" s="119"/>
      <c r="Q50" s="71"/>
      <c r="R50" s="71"/>
      <c r="S50" s="6" t="str">
        <f>IF(OR(Q48=0,R48=0),"",R48-Q48)</f>
        <v/>
      </c>
      <c r="T50" s="78"/>
      <c r="U50" s="7" t="str">
        <f>IF(U49="","",U49*50)</f>
        <v/>
      </c>
      <c r="V50" s="92"/>
      <c r="W50" s="81"/>
      <c r="X50" s="81"/>
      <c r="Y50" s="64"/>
      <c r="Z50" s="65"/>
      <c r="AA50" s="68"/>
      <c r="AB50" s="69"/>
      <c r="AC50" s="141"/>
      <c r="AD50" s="71"/>
      <c r="AE50" s="84"/>
      <c r="AF50" s="85"/>
      <c r="AG50" s="87"/>
      <c r="AH50" s="61"/>
      <c r="AI50" s="61"/>
      <c r="AJ50" s="61"/>
    </row>
    <row r="51" spans="1:36" s="11" customFormat="1" ht="14.4" customHeight="1" thickBot="1" x14ac:dyDescent="0.35">
      <c r="A51" s="120" t="str">
        <f>IF(OR(B51="",B51="DNF",B51="DNS"),B51,IF(OR(C51="VK",C51="DISQ"),C51,IF(AF51&gt;1,AF51,RANK(C51,$C$9:$C$66,0))))</f>
        <v/>
      </c>
      <c r="B51" s="123" t="str">
        <f>IF(AND(F51="",F52="",F53=""),"",IF(J51="","DNS",IF(M51="","DNF",IF(OR(S53&gt;$U$5,AE51="DISQ"),"DISQ",U53+V51+W51+X51))))</f>
        <v/>
      </c>
      <c r="C51" s="126" t="str">
        <f>IF(OR(AND(B51="DISQ",AE51="VK"),AE51="VK",F53=""),"VK",B51)</f>
        <v>VK</v>
      </c>
      <c r="D51" s="129"/>
      <c r="E51" s="129"/>
      <c r="F51" s="15"/>
      <c r="G51" s="46"/>
      <c r="H51" s="57">
        <f t="shared" si="0"/>
        <v>0</v>
      </c>
      <c r="I51" s="16"/>
      <c r="J51" s="135"/>
      <c r="K51" s="135"/>
      <c r="L51" s="135"/>
      <c r="M51" s="114"/>
      <c r="N51" s="114"/>
      <c r="O51" s="114"/>
      <c r="P51" s="117"/>
      <c r="Q51" s="72">
        <f t="shared" ref="Q51" si="66">+(J51*3600)+(K51*60)+L51+P51</f>
        <v>0</v>
      </c>
      <c r="R51" s="72">
        <f>+(M51*3600)+(N51*60)+O51</f>
        <v>0</v>
      </c>
      <c r="S51" s="74" t="str">
        <f>IF(S53="","",IF(S53&lt;=$U$5,"УСПЕШНО","Прекорачење времена"))</f>
        <v/>
      </c>
      <c r="T51" s="76" t="str">
        <f>IF(OR(F53="",AE51="DISQ",AE51="VK"),"",IF(AND(S51="УСПЕШНО",U51="УСПЕШНО"),S53,""))</f>
        <v/>
      </c>
      <c r="U51" s="5" t="str">
        <f>IF(U53="","",IF(AND(U52=$Y$5),"УСПЕШНО",IF(AND(U52&lt;$Y$5),"Недостају све КТ")))</f>
        <v/>
      </c>
      <c r="V51" s="90" t="str">
        <f>IF(F51="","",IF(T51="",0,MIN($T$9:$T$66)/T51*100))</f>
        <v/>
      </c>
      <c r="W51" s="79" t="str">
        <f t="shared" ref="W51" si="67">IF(F51="","",(SUM(H51:H53)))</f>
        <v/>
      </c>
      <c r="X51" s="79" t="str">
        <f>IF(F51="","",AG51+AH51+AI51+AJ51)</f>
        <v/>
      </c>
      <c r="Y51" s="26"/>
      <c r="Z51" s="27"/>
      <c r="AA51" s="28"/>
      <c r="AB51" s="27"/>
      <c r="AC51" s="28"/>
      <c r="AD51" s="27"/>
      <c r="AE51" s="82"/>
      <c r="AF51" s="85"/>
      <c r="AG51" s="86">
        <f t="shared" ref="AG51" si="68">IF(Y52="",0,Y52)</f>
        <v>0</v>
      </c>
      <c r="AH51" s="60">
        <f t="shared" ref="AH51" si="69">IF(AA52="",0,AA52)</f>
        <v>0</v>
      </c>
      <c r="AI51" s="60">
        <f t="shared" ref="AI51:AJ51" si="70">IF(AC52="",0,AC52)</f>
        <v>0</v>
      </c>
      <c r="AJ51" s="60">
        <f t="shared" si="70"/>
        <v>0</v>
      </c>
    </row>
    <row r="52" spans="1:36" ht="14.4" customHeight="1" thickBot="1" x14ac:dyDescent="0.35">
      <c r="A52" s="121"/>
      <c r="B52" s="124"/>
      <c r="C52" s="127"/>
      <c r="D52" s="130"/>
      <c r="E52" s="130"/>
      <c r="F52" s="23"/>
      <c r="G52" s="47"/>
      <c r="H52" s="57">
        <f t="shared" si="0"/>
        <v>0</v>
      </c>
      <c r="I52" s="24"/>
      <c r="J52" s="136"/>
      <c r="K52" s="136"/>
      <c r="L52" s="136"/>
      <c r="M52" s="115"/>
      <c r="N52" s="115"/>
      <c r="O52" s="115"/>
      <c r="P52" s="118"/>
      <c r="Q52" s="73"/>
      <c r="R52" s="73"/>
      <c r="S52" s="75"/>
      <c r="T52" s="77"/>
      <c r="U52" s="14"/>
      <c r="V52" s="91"/>
      <c r="W52" s="80"/>
      <c r="X52" s="80"/>
      <c r="Y52" s="62" t="str">
        <f>IF(AND(Y51="",Z51=""),"",IF($AA$5&gt;=(Y51+Z51),(Y51*5)-(Z51*5),"Погрешан унос података"))</f>
        <v/>
      </c>
      <c r="Z52" s="63"/>
      <c r="AA52" s="66" t="str">
        <f>IF(AND(AA51="",AB51=""),"",IF($AC$5=(AA51+AB51),(AA51*20)-(AB51*5),"Погрешан унос података"))</f>
        <v/>
      </c>
      <c r="AB52" s="67"/>
      <c r="AC52" s="140" t="str">
        <f>IF(AC51="","",IF($AE$5&gt;=AC51,AC51*10,"Погрешан унос"))</f>
        <v/>
      </c>
      <c r="AD52" s="70" t="str">
        <f>IF(AD51="","",AD51*-5)</f>
        <v/>
      </c>
      <c r="AE52" s="83"/>
      <c r="AF52" s="85"/>
      <c r="AG52" s="86"/>
      <c r="AH52" s="60"/>
      <c r="AI52" s="60"/>
      <c r="AJ52" s="60"/>
    </row>
    <row r="53" spans="1:36" s="10" customFormat="1" ht="15" customHeight="1" thickBot="1" x14ac:dyDescent="0.35">
      <c r="A53" s="122"/>
      <c r="B53" s="125"/>
      <c r="C53" s="128"/>
      <c r="D53" s="143"/>
      <c r="E53" s="143"/>
      <c r="F53" s="19"/>
      <c r="G53" s="48"/>
      <c r="H53" s="57">
        <f t="shared" si="0"/>
        <v>0</v>
      </c>
      <c r="I53" s="20"/>
      <c r="J53" s="137"/>
      <c r="K53" s="137"/>
      <c r="L53" s="137"/>
      <c r="M53" s="116"/>
      <c r="N53" s="116"/>
      <c r="O53" s="116"/>
      <c r="P53" s="119"/>
      <c r="Q53" s="71"/>
      <c r="R53" s="71"/>
      <c r="S53" s="6" t="str">
        <f>IF(OR(Q51=0,R51=0),"",R51-Q51)</f>
        <v/>
      </c>
      <c r="T53" s="78"/>
      <c r="U53" s="7" t="str">
        <f>IF(U52="","",U52*50)</f>
        <v/>
      </c>
      <c r="V53" s="92"/>
      <c r="W53" s="81"/>
      <c r="X53" s="81"/>
      <c r="Y53" s="64"/>
      <c r="Z53" s="65"/>
      <c r="AA53" s="68"/>
      <c r="AB53" s="69"/>
      <c r="AC53" s="141"/>
      <c r="AD53" s="71"/>
      <c r="AE53" s="84"/>
      <c r="AF53" s="85"/>
      <c r="AG53" s="87"/>
      <c r="AH53" s="61"/>
      <c r="AI53" s="61"/>
      <c r="AJ53" s="61"/>
    </row>
    <row r="54" spans="1:36" s="11" customFormat="1" ht="14.4" customHeight="1" thickBot="1" x14ac:dyDescent="0.35">
      <c r="A54" s="120" t="str">
        <f>IF(OR(B54="",B54="DNF",B54="DNS"),B54,IF(OR(C54="VK",C54="DISQ"),C54,IF(AF54&gt;1,AF54,RANK(C54,$C$9:$C$66,0))))</f>
        <v/>
      </c>
      <c r="B54" s="123" t="str">
        <f>IF(AND(F54="",F55="",F56=""),"",IF(J54="","DNS",IF(M54="","DNF",IF(OR(S56&gt;$U$5,AE54="DISQ"),"DISQ",U56+V54+W54+X54))))</f>
        <v/>
      </c>
      <c r="C54" s="126" t="str">
        <f>IF(OR(AND(B54="DISQ",AE54="VK"),AE54="VK",F56=""),"VK",B54)</f>
        <v>VK</v>
      </c>
      <c r="D54" s="129"/>
      <c r="E54" s="129"/>
      <c r="F54" s="15"/>
      <c r="G54" s="46"/>
      <c r="H54" s="57">
        <f t="shared" si="0"/>
        <v>0</v>
      </c>
      <c r="I54" s="16"/>
      <c r="J54" s="135"/>
      <c r="K54" s="135"/>
      <c r="L54" s="135"/>
      <c r="M54" s="114"/>
      <c r="N54" s="114"/>
      <c r="O54" s="114"/>
      <c r="P54" s="117"/>
      <c r="Q54" s="72">
        <f t="shared" ref="Q54" si="71">+(J54*3600)+(K54*60)+L54+P54</f>
        <v>0</v>
      </c>
      <c r="R54" s="72">
        <f>+(M54*3600)+(N54*60)+O54</f>
        <v>0</v>
      </c>
      <c r="S54" s="74" t="str">
        <f>IF(S56="","",IF(S56&lt;=$U$5,"УСПЕШНО","Прекорачење времена"))</f>
        <v/>
      </c>
      <c r="T54" s="76" t="str">
        <f>IF(OR(F56="",AE54="DISQ",AE54="VK"),"",IF(AND(S54="УСПЕШНО",U54="УСПЕШНО"),S56,""))</f>
        <v/>
      </c>
      <c r="U54" s="5" t="str">
        <f>IF(U56="","",IF(AND(U55=$Y$5),"УСПЕШНО",IF(AND(U55&lt;$Y$5),"Недостају све КТ")))</f>
        <v/>
      </c>
      <c r="V54" s="90" t="str">
        <f>IF(F54="","",IF(T54="",0,MIN($T$9:$T$66)/T54*100))</f>
        <v/>
      </c>
      <c r="W54" s="79" t="str">
        <f t="shared" ref="W54" si="72">IF(F54="","",(SUM(H54:H56)))</f>
        <v/>
      </c>
      <c r="X54" s="79" t="str">
        <f>IF(F54="","",AG54+AH54+AI54+AJ54)</f>
        <v/>
      </c>
      <c r="Y54" s="26"/>
      <c r="Z54" s="27"/>
      <c r="AA54" s="28"/>
      <c r="AB54" s="27"/>
      <c r="AC54" s="28"/>
      <c r="AD54" s="27"/>
      <c r="AE54" s="82"/>
      <c r="AF54" s="85"/>
      <c r="AG54" s="86">
        <f t="shared" ref="AG54" si="73">IF(Y55="",0,Y55)</f>
        <v>0</v>
      </c>
      <c r="AH54" s="60">
        <f t="shared" ref="AH54" si="74">IF(AA55="",0,AA55)</f>
        <v>0</v>
      </c>
      <c r="AI54" s="60">
        <f t="shared" ref="AI54:AJ54" si="75">IF(AC55="",0,AC55)</f>
        <v>0</v>
      </c>
      <c r="AJ54" s="60">
        <f t="shared" si="75"/>
        <v>0</v>
      </c>
    </row>
    <row r="55" spans="1:36" ht="14.4" customHeight="1" thickBot="1" x14ac:dyDescent="0.35">
      <c r="A55" s="121"/>
      <c r="B55" s="124"/>
      <c r="C55" s="127"/>
      <c r="D55" s="130"/>
      <c r="E55" s="130"/>
      <c r="F55" s="23"/>
      <c r="G55" s="47"/>
      <c r="H55" s="57">
        <f t="shared" si="0"/>
        <v>0</v>
      </c>
      <c r="I55" s="24"/>
      <c r="J55" s="136"/>
      <c r="K55" s="136"/>
      <c r="L55" s="136"/>
      <c r="M55" s="115"/>
      <c r="N55" s="115"/>
      <c r="O55" s="115"/>
      <c r="P55" s="118"/>
      <c r="Q55" s="73"/>
      <c r="R55" s="73"/>
      <c r="S55" s="75"/>
      <c r="T55" s="77"/>
      <c r="U55" s="14"/>
      <c r="V55" s="91"/>
      <c r="W55" s="80"/>
      <c r="X55" s="80"/>
      <c r="Y55" s="62" t="str">
        <f>IF(AND(Y54="",Z54=""),"",IF($AA$5&gt;=(Y54+Z54),(Y54*5)-(Z54*5),"Погрешан унос података"))</f>
        <v/>
      </c>
      <c r="Z55" s="63"/>
      <c r="AA55" s="66" t="str">
        <f>IF(AND(AA54="",AB54=""),"",IF($AC$5=(AA54+AB54),(AA54*20)-(AB54*5),"Погрешан унос података"))</f>
        <v/>
      </c>
      <c r="AB55" s="67"/>
      <c r="AC55" s="140" t="str">
        <f>IF(AC54="","",IF($AE$5&gt;=AC54,AC54*10,"Погрешан унос"))</f>
        <v/>
      </c>
      <c r="AD55" s="70" t="str">
        <f>IF(AD54="","",AD54*-5)</f>
        <v/>
      </c>
      <c r="AE55" s="83"/>
      <c r="AF55" s="85"/>
      <c r="AG55" s="86"/>
      <c r="AH55" s="60"/>
      <c r="AI55" s="60"/>
      <c r="AJ55" s="60"/>
    </row>
    <row r="56" spans="1:36" s="10" customFormat="1" ht="15" customHeight="1" thickBot="1" x14ac:dyDescent="0.35">
      <c r="A56" s="122"/>
      <c r="B56" s="125"/>
      <c r="C56" s="128"/>
      <c r="D56" s="143"/>
      <c r="E56" s="143"/>
      <c r="F56" s="19"/>
      <c r="G56" s="48"/>
      <c r="H56" s="57">
        <f t="shared" si="0"/>
        <v>0</v>
      </c>
      <c r="I56" s="20"/>
      <c r="J56" s="137"/>
      <c r="K56" s="137"/>
      <c r="L56" s="137"/>
      <c r="M56" s="116"/>
      <c r="N56" s="116"/>
      <c r="O56" s="116"/>
      <c r="P56" s="119"/>
      <c r="Q56" s="71"/>
      <c r="R56" s="71"/>
      <c r="S56" s="6" t="str">
        <f>IF(OR(Q54=0,R54=0),"",R54-Q54)</f>
        <v/>
      </c>
      <c r="T56" s="78"/>
      <c r="U56" s="7" t="str">
        <f>IF(U55="","",U55*50)</f>
        <v/>
      </c>
      <c r="V56" s="92"/>
      <c r="W56" s="81"/>
      <c r="X56" s="81"/>
      <c r="Y56" s="64"/>
      <c r="Z56" s="65"/>
      <c r="AA56" s="68"/>
      <c r="AB56" s="69"/>
      <c r="AC56" s="141"/>
      <c r="AD56" s="71"/>
      <c r="AE56" s="84"/>
      <c r="AF56" s="85"/>
      <c r="AG56" s="87"/>
      <c r="AH56" s="61"/>
      <c r="AI56" s="61"/>
      <c r="AJ56" s="61"/>
    </row>
    <row r="57" spans="1:36" s="11" customFormat="1" ht="14.4" customHeight="1" thickBot="1" x14ac:dyDescent="0.35">
      <c r="A57" s="120" t="str">
        <f>IF(OR(B57="",B57="DNF",B57="DNS"),B57,IF(OR(C57="VK",C57="DISQ"),C57,IF(AF57&gt;1,AF57,RANK(C57,$C$9:$C$66,0))))</f>
        <v/>
      </c>
      <c r="B57" s="123" t="str">
        <f>IF(AND(F57="",F58="",F59=""),"",IF(J57="","DNS",IF(M57="","DNF",IF(OR(S59&gt;$U$5,AE57="DISQ"),"DISQ",U59+V57+W57+X57))))</f>
        <v/>
      </c>
      <c r="C57" s="126" t="str">
        <f>IF(OR(AND(B57="DISQ",AE57="VK"),AE57="VK",F59=""),"VK",B57)</f>
        <v>VK</v>
      </c>
      <c r="D57" s="129"/>
      <c r="E57" s="129"/>
      <c r="F57" s="15"/>
      <c r="G57" s="46"/>
      <c r="H57" s="57">
        <f t="shared" si="0"/>
        <v>0</v>
      </c>
      <c r="I57" s="16"/>
      <c r="J57" s="135"/>
      <c r="K57" s="135"/>
      <c r="L57" s="135"/>
      <c r="M57" s="114"/>
      <c r="N57" s="114"/>
      <c r="O57" s="114"/>
      <c r="P57" s="117"/>
      <c r="Q57" s="72">
        <f t="shared" ref="Q57" si="76">+(J57*3600)+(K57*60)+L57+P57</f>
        <v>0</v>
      </c>
      <c r="R57" s="72">
        <f>+(M57*3600)+(N57*60)+O57</f>
        <v>0</v>
      </c>
      <c r="S57" s="74" t="str">
        <f>IF(S59="","",IF(S59&lt;=$U$5,"УСПЕШНО","Прекорачење времена"))</f>
        <v/>
      </c>
      <c r="T57" s="76" t="str">
        <f>IF(OR(F59="",AE57="DISQ",AE57="VK"),"",IF(AND(S57="УСПЕШНО",U57="УСПЕШНО"),S59,""))</f>
        <v/>
      </c>
      <c r="U57" s="5" t="str">
        <f>IF(U59="","",IF(AND(U58=$Y$5),"УСПЕШНО",IF(AND(U58&lt;$Y$5),"Недостају све КТ")))</f>
        <v/>
      </c>
      <c r="V57" s="90" t="str">
        <f>IF(F57="","",IF(T57="",0,MIN($T$9:$T$66)/T57*100))</f>
        <v/>
      </c>
      <c r="W57" s="79" t="str">
        <f t="shared" ref="W57" si="77">IF(F57="","",(SUM(H57:H59)))</f>
        <v/>
      </c>
      <c r="X57" s="79" t="str">
        <f>IF(F57="","",AG57+AH57+AI57+AJ57)</f>
        <v/>
      </c>
      <c r="Y57" s="26"/>
      <c r="Z57" s="27"/>
      <c r="AA57" s="28"/>
      <c r="AB57" s="27"/>
      <c r="AC57" s="28"/>
      <c r="AD57" s="27"/>
      <c r="AE57" s="82"/>
      <c r="AF57" s="85"/>
      <c r="AG57" s="86">
        <f t="shared" ref="AG57" si="78">IF(Y58="",0,Y58)</f>
        <v>0</v>
      </c>
      <c r="AH57" s="60">
        <f t="shared" ref="AH57" si="79">IF(AA58="",0,AA58)</f>
        <v>0</v>
      </c>
      <c r="AI57" s="60">
        <f t="shared" ref="AI57:AJ57" si="80">IF(AC58="",0,AC58)</f>
        <v>0</v>
      </c>
      <c r="AJ57" s="60">
        <f t="shared" si="80"/>
        <v>0</v>
      </c>
    </row>
    <row r="58" spans="1:36" ht="14.4" customHeight="1" thickBot="1" x14ac:dyDescent="0.35">
      <c r="A58" s="121"/>
      <c r="B58" s="124"/>
      <c r="C58" s="127"/>
      <c r="D58" s="130"/>
      <c r="E58" s="130"/>
      <c r="F58" s="23"/>
      <c r="G58" s="47"/>
      <c r="H58" s="57">
        <f t="shared" si="0"/>
        <v>0</v>
      </c>
      <c r="I58" s="24"/>
      <c r="J58" s="136"/>
      <c r="K58" s="136"/>
      <c r="L58" s="136"/>
      <c r="M58" s="115"/>
      <c r="N58" s="115"/>
      <c r="O58" s="115"/>
      <c r="P58" s="118"/>
      <c r="Q58" s="73"/>
      <c r="R58" s="73"/>
      <c r="S58" s="75"/>
      <c r="T58" s="77"/>
      <c r="U58" s="14"/>
      <c r="V58" s="91"/>
      <c r="W58" s="80"/>
      <c r="X58" s="80"/>
      <c r="Y58" s="62" t="str">
        <f>IF(AND(Y57="",Z57=""),"",IF($AA$5&gt;=(Y57+Z57),(Y57*5)-(Z57*5),"Погрешан унос података"))</f>
        <v/>
      </c>
      <c r="Z58" s="63"/>
      <c r="AA58" s="66" t="str">
        <f>IF(AND(AA57="",AB57=""),"",IF($AC$5=(AA57+AB57),(AA57*20)-(AB57*5),"Погрешан унос података"))</f>
        <v/>
      </c>
      <c r="AB58" s="67"/>
      <c r="AC58" s="140" t="str">
        <f>IF(AC57="","",IF($AE$5&gt;=AC57,AC57*10,"Погрешан унос"))</f>
        <v/>
      </c>
      <c r="AD58" s="70" t="str">
        <f>IF(AD57="","",AD57*-5)</f>
        <v/>
      </c>
      <c r="AE58" s="83"/>
      <c r="AF58" s="85"/>
      <c r="AG58" s="86"/>
      <c r="AH58" s="60"/>
      <c r="AI58" s="60"/>
      <c r="AJ58" s="60"/>
    </row>
    <row r="59" spans="1:36" s="10" customFormat="1" ht="15" customHeight="1" thickBot="1" x14ac:dyDescent="0.35">
      <c r="A59" s="122"/>
      <c r="B59" s="125"/>
      <c r="C59" s="128"/>
      <c r="D59" s="143"/>
      <c r="E59" s="143"/>
      <c r="F59" s="19"/>
      <c r="G59" s="48"/>
      <c r="H59" s="57">
        <f t="shared" si="0"/>
        <v>0</v>
      </c>
      <c r="I59" s="20"/>
      <c r="J59" s="137"/>
      <c r="K59" s="137"/>
      <c r="L59" s="137"/>
      <c r="M59" s="116"/>
      <c r="N59" s="116"/>
      <c r="O59" s="116"/>
      <c r="P59" s="119"/>
      <c r="Q59" s="71"/>
      <c r="R59" s="71"/>
      <c r="S59" s="6" t="str">
        <f>IF(OR(Q57=0,R57=0),"",R57-Q57)</f>
        <v/>
      </c>
      <c r="T59" s="78"/>
      <c r="U59" s="7" t="str">
        <f>IF(U58="","",U58*50)</f>
        <v/>
      </c>
      <c r="V59" s="92"/>
      <c r="W59" s="81"/>
      <c r="X59" s="81"/>
      <c r="Y59" s="64"/>
      <c r="Z59" s="65"/>
      <c r="AA59" s="68"/>
      <c r="AB59" s="69"/>
      <c r="AC59" s="141"/>
      <c r="AD59" s="71"/>
      <c r="AE59" s="84"/>
      <c r="AF59" s="85"/>
      <c r="AG59" s="87"/>
      <c r="AH59" s="61"/>
      <c r="AI59" s="61"/>
      <c r="AJ59" s="61"/>
    </row>
    <row r="60" spans="1:36" s="11" customFormat="1" ht="14.4" customHeight="1" thickBot="1" x14ac:dyDescent="0.35">
      <c r="A60" s="120" t="str">
        <f>IF(OR(B60="",B60="DNF",B60="DNS"),B60,IF(OR(C60="VK",C60="DISQ"),C60,IF(AF60&gt;1,AF60,RANK(C60,$C$9:$C$66,0))))</f>
        <v/>
      </c>
      <c r="B60" s="123" t="str">
        <f>IF(AND(F60="",F61="",F62=""),"",IF(J60="","DNS",IF(M60="","DNF",IF(OR(S62&gt;$U$5,AE60="DISQ"),"DISQ",U62+V60+W60+X60))))</f>
        <v/>
      </c>
      <c r="C60" s="126" t="str">
        <f>IF(OR(AND(B60="DISQ",AE60="VK"),AE60="VK",F62=""),"VK",B60)</f>
        <v>VK</v>
      </c>
      <c r="D60" s="129"/>
      <c r="E60" s="129"/>
      <c r="F60" s="15"/>
      <c r="G60" s="46"/>
      <c r="H60" s="57">
        <f t="shared" si="0"/>
        <v>0</v>
      </c>
      <c r="I60" s="16"/>
      <c r="J60" s="135"/>
      <c r="K60" s="135"/>
      <c r="L60" s="135"/>
      <c r="M60" s="114"/>
      <c r="N60" s="114"/>
      <c r="O60" s="114"/>
      <c r="P60" s="117"/>
      <c r="Q60" s="72">
        <f t="shared" ref="Q60" si="81">+(J60*3600)+(K60*60)+L60+P60</f>
        <v>0</v>
      </c>
      <c r="R60" s="72">
        <f>+(M60*3600)+(N60*60)+O60</f>
        <v>0</v>
      </c>
      <c r="S60" s="74" t="str">
        <f>IF(S62="","",IF(S62&lt;=$U$5,"УСПЕШНО","Прекорачење времена"))</f>
        <v/>
      </c>
      <c r="T60" s="76" t="str">
        <f>IF(OR(F62="",AE60="DISQ",AE60="VK"),"",IF(AND(S60="УСПЕШНО",U60="УСПЕШНО"),S62,""))</f>
        <v/>
      </c>
      <c r="U60" s="5" t="str">
        <f>IF(U62="","",IF(AND(U61=$Y$5),"УСПЕШНО",IF(AND(U61&lt;$Y$5),"Недостају све КТ")))</f>
        <v/>
      </c>
      <c r="V60" s="90" t="str">
        <f>IF(F60="","",IF(T60="",0,MIN($T$9:$T$66)/T60*100))</f>
        <v/>
      </c>
      <c r="W60" s="79" t="str">
        <f t="shared" ref="W60" si="82">IF(F60="","",(SUM(H60:H62)))</f>
        <v/>
      </c>
      <c r="X60" s="79" t="str">
        <f>IF(F60="","",AG60+AH60+AI60+AJ60)</f>
        <v/>
      </c>
      <c r="Y60" s="26"/>
      <c r="Z60" s="27"/>
      <c r="AA60" s="28"/>
      <c r="AB60" s="27"/>
      <c r="AC60" s="28"/>
      <c r="AD60" s="27"/>
      <c r="AE60" s="82"/>
      <c r="AF60" s="85"/>
      <c r="AG60" s="86">
        <f t="shared" ref="AG60" si="83">IF(Y61="",0,Y61)</f>
        <v>0</v>
      </c>
      <c r="AH60" s="60">
        <f t="shared" ref="AH60" si="84">IF(AA61="",0,AA61)</f>
        <v>0</v>
      </c>
      <c r="AI60" s="60">
        <f t="shared" ref="AI60:AJ60" si="85">IF(AC61="",0,AC61)</f>
        <v>0</v>
      </c>
      <c r="AJ60" s="60">
        <f t="shared" si="85"/>
        <v>0</v>
      </c>
    </row>
    <row r="61" spans="1:36" ht="14.4" customHeight="1" thickBot="1" x14ac:dyDescent="0.35">
      <c r="A61" s="121"/>
      <c r="B61" s="124"/>
      <c r="C61" s="127"/>
      <c r="D61" s="130"/>
      <c r="E61" s="130"/>
      <c r="F61" s="23"/>
      <c r="G61" s="47"/>
      <c r="H61" s="57">
        <f t="shared" si="0"/>
        <v>0</v>
      </c>
      <c r="I61" s="24"/>
      <c r="J61" s="136"/>
      <c r="K61" s="136"/>
      <c r="L61" s="136"/>
      <c r="M61" s="115"/>
      <c r="N61" s="115"/>
      <c r="O61" s="115"/>
      <c r="P61" s="118"/>
      <c r="Q61" s="73"/>
      <c r="R61" s="73"/>
      <c r="S61" s="75"/>
      <c r="T61" s="77"/>
      <c r="U61" s="14"/>
      <c r="V61" s="91"/>
      <c r="W61" s="80"/>
      <c r="X61" s="80"/>
      <c r="Y61" s="62" t="str">
        <f>IF(AND(Y60="",Z60=""),"",IF($AA$5&gt;=(Y60+Z60),(Y60*5)-(Z60*5),"Погрешан унос података"))</f>
        <v/>
      </c>
      <c r="Z61" s="63"/>
      <c r="AA61" s="66" t="str">
        <f>IF(AND(AA60="",AB60=""),"",IF($AC$5=(AA60+AB60),(AA60*20)-(AB60*5),"Погрешан унос података"))</f>
        <v/>
      </c>
      <c r="AB61" s="67"/>
      <c r="AC61" s="140" t="str">
        <f>IF(AC60="","",IF($AE$5&gt;=AC60,AC60*10,"Погрешан унос"))</f>
        <v/>
      </c>
      <c r="AD61" s="70" t="str">
        <f>IF(AD60="","",AD60*-5)</f>
        <v/>
      </c>
      <c r="AE61" s="83"/>
      <c r="AF61" s="85"/>
      <c r="AG61" s="86"/>
      <c r="AH61" s="60"/>
      <c r="AI61" s="60"/>
      <c r="AJ61" s="60"/>
    </row>
    <row r="62" spans="1:36" s="10" customFormat="1" ht="15" customHeight="1" thickBot="1" x14ac:dyDescent="0.35">
      <c r="A62" s="122"/>
      <c r="B62" s="125"/>
      <c r="C62" s="128"/>
      <c r="D62" s="143"/>
      <c r="E62" s="143"/>
      <c r="F62" s="19"/>
      <c r="G62" s="48"/>
      <c r="H62" s="57">
        <f t="shared" si="0"/>
        <v>0</v>
      </c>
      <c r="I62" s="20"/>
      <c r="J62" s="137"/>
      <c r="K62" s="137"/>
      <c r="L62" s="137"/>
      <c r="M62" s="116"/>
      <c r="N62" s="116"/>
      <c r="O62" s="116"/>
      <c r="P62" s="119"/>
      <c r="Q62" s="71"/>
      <c r="R62" s="71"/>
      <c r="S62" s="6" t="str">
        <f>IF(OR(Q60=0,R60=0),"",R60-Q60)</f>
        <v/>
      </c>
      <c r="T62" s="78"/>
      <c r="U62" s="7" t="str">
        <f>IF(U61="","",U61*50)</f>
        <v/>
      </c>
      <c r="V62" s="92"/>
      <c r="W62" s="81"/>
      <c r="X62" s="81"/>
      <c r="Y62" s="64"/>
      <c r="Z62" s="65"/>
      <c r="AA62" s="68"/>
      <c r="AB62" s="69"/>
      <c r="AC62" s="141"/>
      <c r="AD62" s="71"/>
      <c r="AE62" s="84"/>
      <c r="AF62" s="85"/>
      <c r="AG62" s="87"/>
      <c r="AH62" s="61"/>
      <c r="AI62" s="61"/>
      <c r="AJ62" s="61"/>
    </row>
    <row r="63" spans="1:36" s="11" customFormat="1" ht="14.4" customHeight="1" thickBot="1" x14ac:dyDescent="0.35">
      <c r="A63" s="120" t="str">
        <f>IF(OR(B63="",B63="DNF",B63="DNS"),B63,IF(OR(C63="VK",C63="DISQ"),C63,IF(AF63&gt;1,AF63,RANK(C63,$C$9:$C$66,0))))</f>
        <v/>
      </c>
      <c r="B63" s="123" t="str">
        <f>IF(AND(F63="",F64="",F65=""),"",IF(J63="","DNS",IF(M63="","DNF",IF(OR(S65&gt;$U$5,AE63="DISQ"),"DISQ",U65+V63+W63+X63))))</f>
        <v/>
      </c>
      <c r="C63" s="126" t="str">
        <f>IF(OR(AND(B63="DISQ",AE63="VK"),AE63="VK",F65=""),"VK",B63)</f>
        <v>VK</v>
      </c>
      <c r="D63" s="129"/>
      <c r="E63" s="129"/>
      <c r="F63" s="15"/>
      <c r="G63" s="46"/>
      <c r="H63" s="57">
        <f t="shared" si="0"/>
        <v>0</v>
      </c>
      <c r="I63" s="16"/>
      <c r="J63" s="135"/>
      <c r="K63" s="135"/>
      <c r="L63" s="135"/>
      <c r="M63" s="114"/>
      <c r="N63" s="114"/>
      <c r="O63" s="114"/>
      <c r="P63" s="117"/>
      <c r="Q63" s="72">
        <f t="shared" ref="Q63" si="86">+(J63*3600)+(K63*60)+L63+P63</f>
        <v>0</v>
      </c>
      <c r="R63" s="72">
        <f>+(M63*3600)+(N63*60)+O63</f>
        <v>0</v>
      </c>
      <c r="S63" s="74" t="str">
        <f>IF(S65="","",IF(S65&lt;=$U$5,"УСПЕШНО","Прекорачење времена"))</f>
        <v/>
      </c>
      <c r="T63" s="76" t="str">
        <f>IF(OR(F65="",AE63="DISQ",AE63="VK"),"",IF(AND(S63="УСПЕШНО",U63="УСПЕШНО"),S65,""))</f>
        <v/>
      </c>
      <c r="U63" s="5" t="str">
        <f>IF(U65="","",IF(AND(U64=$Y$5),"УСПЕШНО",IF(AND(U64&lt;$Y$5),"Недостају све КТ")))</f>
        <v/>
      </c>
      <c r="V63" s="90" t="str">
        <f>IF(F63="","",IF(T63="",0,MIN($T$9:$T$66)/T63*100))</f>
        <v/>
      </c>
      <c r="W63" s="79" t="str">
        <f t="shared" ref="W63" si="87">IF(F63="","",(SUM(H63:H65)))</f>
        <v/>
      </c>
      <c r="X63" s="79" t="str">
        <f>IF(F63="","",AG63+AH63+AI63+AJ63)</f>
        <v/>
      </c>
      <c r="Y63" s="26"/>
      <c r="Z63" s="27"/>
      <c r="AA63" s="28"/>
      <c r="AB63" s="27"/>
      <c r="AC63" s="28"/>
      <c r="AD63" s="27"/>
      <c r="AE63" s="82"/>
      <c r="AF63" s="85"/>
      <c r="AG63" s="86">
        <f t="shared" ref="AG63" si="88">IF(Y64="",0,Y64)</f>
        <v>0</v>
      </c>
      <c r="AH63" s="60">
        <f t="shared" ref="AH63" si="89">IF(AA64="",0,AA64)</f>
        <v>0</v>
      </c>
      <c r="AI63" s="60">
        <f t="shared" ref="AI63:AJ63" si="90">IF(AC64="",0,AC64)</f>
        <v>0</v>
      </c>
      <c r="AJ63" s="60">
        <f t="shared" si="90"/>
        <v>0</v>
      </c>
    </row>
    <row r="64" spans="1:36" ht="14.4" customHeight="1" thickBot="1" x14ac:dyDescent="0.35">
      <c r="A64" s="121"/>
      <c r="B64" s="124"/>
      <c r="C64" s="127"/>
      <c r="D64" s="130"/>
      <c r="E64" s="130"/>
      <c r="F64" s="23"/>
      <c r="G64" s="47"/>
      <c r="H64" s="57">
        <f t="shared" si="0"/>
        <v>0</v>
      </c>
      <c r="I64" s="24"/>
      <c r="J64" s="136"/>
      <c r="K64" s="136"/>
      <c r="L64" s="136"/>
      <c r="M64" s="115"/>
      <c r="N64" s="115"/>
      <c r="O64" s="115"/>
      <c r="P64" s="118"/>
      <c r="Q64" s="73"/>
      <c r="R64" s="73"/>
      <c r="S64" s="75"/>
      <c r="T64" s="77"/>
      <c r="U64" s="14"/>
      <c r="V64" s="91"/>
      <c r="W64" s="80"/>
      <c r="X64" s="80"/>
      <c r="Y64" s="62" t="str">
        <f>IF(AND(Y63="",Z63=""),"",IF($AA$5&gt;=(Y63+Z63),(Y63*5)-(Z63*5),"Погрешан унос података"))</f>
        <v/>
      </c>
      <c r="Z64" s="63"/>
      <c r="AA64" s="66" t="str">
        <f>IF(AND(AA63="",AB63=""),"",IF($AC$5=(AA63+AB63),(AA63*20)-(AB63*5),"Погрешан унос података"))</f>
        <v/>
      </c>
      <c r="AB64" s="67"/>
      <c r="AC64" s="140" t="str">
        <f>IF(AC63="","",IF($AE$5&gt;=AC63,AC63*10,"Погрешан унос"))</f>
        <v/>
      </c>
      <c r="AD64" s="70" t="str">
        <f>IF(AD63="","",AD63*-5)</f>
        <v/>
      </c>
      <c r="AE64" s="83"/>
      <c r="AF64" s="85"/>
      <c r="AG64" s="86"/>
      <c r="AH64" s="60"/>
      <c r="AI64" s="60"/>
      <c r="AJ64" s="60"/>
    </row>
    <row r="65" spans="1:36" s="10" customFormat="1" ht="15" customHeight="1" thickBot="1" x14ac:dyDescent="0.35">
      <c r="A65" s="122"/>
      <c r="B65" s="125"/>
      <c r="C65" s="128"/>
      <c r="D65" s="143"/>
      <c r="E65" s="143"/>
      <c r="F65" s="19"/>
      <c r="G65" s="48"/>
      <c r="H65" s="57">
        <f t="shared" si="0"/>
        <v>0</v>
      </c>
      <c r="I65" s="20"/>
      <c r="J65" s="137"/>
      <c r="K65" s="137"/>
      <c r="L65" s="137"/>
      <c r="M65" s="116"/>
      <c r="N65" s="116"/>
      <c r="O65" s="116"/>
      <c r="P65" s="119"/>
      <c r="Q65" s="71"/>
      <c r="R65" s="71"/>
      <c r="S65" s="6" t="str">
        <f>IF(OR(Q63=0,R63=0),"",R63-Q63)</f>
        <v/>
      </c>
      <c r="T65" s="78"/>
      <c r="U65" s="7" t="str">
        <f>IF(U64="","",U64*50)</f>
        <v/>
      </c>
      <c r="V65" s="92"/>
      <c r="W65" s="81"/>
      <c r="X65" s="81"/>
      <c r="Y65" s="64"/>
      <c r="Z65" s="65"/>
      <c r="AA65" s="68"/>
      <c r="AB65" s="69"/>
      <c r="AC65" s="141"/>
      <c r="AD65" s="71"/>
      <c r="AE65" s="84"/>
      <c r="AF65" s="85"/>
      <c r="AG65" s="87"/>
      <c r="AH65" s="61"/>
      <c r="AI65" s="61"/>
      <c r="AJ65" s="61"/>
    </row>
    <row r="66" spans="1:36" s="11" customFormat="1" ht="14.4" customHeight="1" thickBot="1" x14ac:dyDescent="0.35">
      <c r="A66" s="120" t="str">
        <f>IF(OR(B66="",B66="DNF",B66="DNS"),B66,IF(OR(C66="VK",C66="DISQ"),C66,IF(AF66&gt;1,AF66,RANK(C66,$C$9:$C$66,0))))</f>
        <v/>
      </c>
      <c r="B66" s="123" t="str">
        <f>IF(AND(F66="",F67="",F68=""),"",IF(J66="","DNS",IF(M66="","DNF",IF(OR(S68&gt;$U$5,AE66="DISQ"),"DISQ",U68+V66+W66+X66))))</f>
        <v/>
      </c>
      <c r="C66" s="126" t="str">
        <f>IF(OR(AND(B66="DISQ",AE66="VK"),AE66="VK",F68=""),"VK",B66)</f>
        <v>VK</v>
      </c>
      <c r="D66" s="129"/>
      <c r="E66" s="129"/>
      <c r="F66" s="15"/>
      <c r="G66" s="46"/>
      <c r="H66" s="57">
        <f t="shared" si="0"/>
        <v>0</v>
      </c>
      <c r="I66" s="16"/>
      <c r="J66" s="135"/>
      <c r="K66" s="135"/>
      <c r="L66" s="135"/>
      <c r="M66" s="114"/>
      <c r="N66" s="114"/>
      <c r="O66" s="114"/>
      <c r="P66" s="117"/>
      <c r="Q66" s="72">
        <f t="shared" ref="Q66" si="91">+(J66*3600)+(K66*60)+L66+P66</f>
        <v>0</v>
      </c>
      <c r="R66" s="72">
        <f>+(M66*3600)+(N66*60)+O66</f>
        <v>0</v>
      </c>
      <c r="S66" s="74" t="str">
        <f>IF(S68="","",IF(S68&lt;=$U$5,"УСПЕШНО","Прекорачење времена"))</f>
        <v/>
      </c>
      <c r="T66" s="76" t="str">
        <f>IF(OR(F68="",AE66="DISQ",AE66="VK"),"",IF(AND(S66="УСПЕШНО",U66="УСПЕШНО"),S68,""))</f>
        <v/>
      </c>
      <c r="U66" s="5" t="str">
        <f>IF(U68="","",IF(AND(U67=$Y$5),"УСПЕШНО",IF(AND(U67&lt;$Y$5),"Недостају све КТ")))</f>
        <v/>
      </c>
      <c r="V66" s="90" t="str">
        <f>IF(F66="","",IF(T66="",0,MIN($T$9:$T$66)/T66*100))</f>
        <v/>
      </c>
      <c r="W66" s="79" t="str">
        <f t="shared" ref="W66" si="92">IF(F66="","",(SUM(H66:H68)))</f>
        <v/>
      </c>
      <c r="X66" s="79" t="str">
        <f>IF(F66="","",AG66+AH66+AI66+AJ66)</f>
        <v/>
      </c>
      <c r="Y66" s="26"/>
      <c r="Z66" s="27"/>
      <c r="AA66" s="28"/>
      <c r="AB66" s="27"/>
      <c r="AC66" s="28"/>
      <c r="AD66" s="27"/>
      <c r="AE66" s="82"/>
      <c r="AF66" s="85"/>
      <c r="AG66" s="86">
        <f t="shared" ref="AG66" si="93">IF(Y67="",0,Y67)</f>
        <v>0</v>
      </c>
      <c r="AH66" s="60">
        <f t="shared" ref="AH66" si="94">IF(AA67="",0,AA67)</f>
        <v>0</v>
      </c>
      <c r="AI66" s="60">
        <f t="shared" ref="AI66:AJ66" si="95">IF(AC67="",0,AC67)</f>
        <v>0</v>
      </c>
      <c r="AJ66" s="60">
        <f t="shared" si="95"/>
        <v>0</v>
      </c>
    </row>
    <row r="67" spans="1:36" ht="14.4" customHeight="1" thickBot="1" x14ac:dyDescent="0.35">
      <c r="A67" s="121"/>
      <c r="B67" s="124"/>
      <c r="C67" s="127"/>
      <c r="D67" s="130"/>
      <c r="E67" s="130"/>
      <c r="F67" s="23"/>
      <c r="G67" s="47"/>
      <c r="H67" s="57">
        <f t="shared" si="0"/>
        <v>0</v>
      </c>
      <c r="I67" s="24"/>
      <c r="J67" s="136"/>
      <c r="K67" s="136"/>
      <c r="L67" s="136"/>
      <c r="M67" s="115"/>
      <c r="N67" s="115"/>
      <c r="O67" s="115"/>
      <c r="P67" s="118"/>
      <c r="Q67" s="73"/>
      <c r="R67" s="73"/>
      <c r="S67" s="75"/>
      <c r="T67" s="77"/>
      <c r="U67" s="14"/>
      <c r="V67" s="91"/>
      <c r="W67" s="80"/>
      <c r="X67" s="80"/>
      <c r="Y67" s="62" t="str">
        <f>IF(AND(Y66="",Z66=""),"",IF($AA$5&gt;=(Y66+Z66),(Y66*5)-(Z66*5),"Погрешан унос података"))</f>
        <v/>
      </c>
      <c r="Z67" s="63"/>
      <c r="AA67" s="66" t="str">
        <f>IF(AND(AA66="",AB66=""),"",IF($AC$5=(AA66+AB66),(AA66*20)-(AB66*5),"Погрешан унос података"))</f>
        <v/>
      </c>
      <c r="AB67" s="67"/>
      <c r="AC67" s="140" t="str">
        <f>IF(AC66="","",IF($AE$5&gt;=AC66,AC66*10,"Погрешан унос"))</f>
        <v/>
      </c>
      <c r="AD67" s="70" t="str">
        <f>IF(AD66="","",AD66*-5)</f>
        <v/>
      </c>
      <c r="AE67" s="83"/>
      <c r="AF67" s="85"/>
      <c r="AG67" s="86"/>
      <c r="AH67" s="60"/>
      <c r="AI67" s="60"/>
      <c r="AJ67" s="60"/>
    </row>
    <row r="68" spans="1:36" s="10" customFormat="1" ht="15" customHeight="1" thickBot="1" x14ac:dyDescent="0.35">
      <c r="A68" s="144"/>
      <c r="B68" s="145"/>
      <c r="C68" s="128"/>
      <c r="D68" s="143"/>
      <c r="E68" s="143"/>
      <c r="F68" s="19"/>
      <c r="G68" s="48"/>
      <c r="H68" s="57">
        <f t="shared" si="0"/>
        <v>0</v>
      </c>
      <c r="I68" s="20"/>
      <c r="J68" s="137"/>
      <c r="K68" s="137"/>
      <c r="L68" s="137"/>
      <c r="M68" s="116"/>
      <c r="N68" s="116"/>
      <c r="O68" s="116"/>
      <c r="P68" s="119"/>
      <c r="Q68" s="71"/>
      <c r="R68" s="71"/>
      <c r="S68" s="6" t="str">
        <f>IF(OR(Q66=0,R66=0),"",R66-Q66)</f>
        <v/>
      </c>
      <c r="T68" s="78"/>
      <c r="U68" s="7" t="str">
        <f>IF(U67="","",U67*50)</f>
        <v/>
      </c>
      <c r="V68" s="92"/>
      <c r="W68" s="81"/>
      <c r="X68" s="81"/>
      <c r="Y68" s="64"/>
      <c r="Z68" s="65"/>
      <c r="AA68" s="68"/>
      <c r="AB68" s="69"/>
      <c r="AC68" s="141"/>
      <c r="AD68" s="71"/>
      <c r="AE68" s="84"/>
      <c r="AF68" s="85"/>
      <c r="AG68" s="87"/>
      <c r="AH68" s="61"/>
      <c r="AI68" s="61"/>
      <c r="AJ68" s="61"/>
    </row>
  </sheetData>
  <sheetProtection algorithmName="SHA-512" hashValue="k+RcgT6zTuk/g82wzqMfRcp36LHXfbspXqMlrAdXkw4j/eqoY/r/kPj4tEn6iRDqGRxsOuDO8QDFBL2quHnpmQ==" saltValue="nmZ7wnP3lGm7sfICEyKwvw==" spinCount="100000" sheet="1" objects="1" scenarios="1"/>
  <mergeCells count="622">
    <mergeCell ref="A66:A68"/>
    <mergeCell ref="B66:B68"/>
    <mergeCell ref="C66:C68"/>
    <mergeCell ref="D66:D68"/>
    <mergeCell ref="E66:E68"/>
    <mergeCell ref="J66:J68"/>
    <mergeCell ref="AE63:AE65"/>
    <mergeCell ref="AF63:AF65"/>
    <mergeCell ref="AG63:AG65"/>
    <mergeCell ref="A63:A65"/>
    <mergeCell ref="B63:B65"/>
    <mergeCell ref="C63:C65"/>
    <mergeCell ref="D63:D65"/>
    <mergeCell ref="E63:E65"/>
    <mergeCell ref="J63:J65"/>
    <mergeCell ref="AH66:AH68"/>
    <mergeCell ref="AI66:AI68"/>
    <mergeCell ref="Q66:Q68"/>
    <mergeCell ref="V66:V68"/>
    <mergeCell ref="W66:W68"/>
    <mergeCell ref="K66:K68"/>
    <mergeCell ref="L66:L68"/>
    <mergeCell ref="M66:M68"/>
    <mergeCell ref="N66:N68"/>
    <mergeCell ref="O66:O68"/>
    <mergeCell ref="P66:P68"/>
    <mergeCell ref="AC67:AC68"/>
    <mergeCell ref="R66:R68"/>
    <mergeCell ref="S66:S67"/>
    <mergeCell ref="T66:T68"/>
    <mergeCell ref="X66:X68"/>
    <mergeCell ref="AE66:AE68"/>
    <mergeCell ref="AF66:AF68"/>
    <mergeCell ref="AG66:AG68"/>
    <mergeCell ref="AH63:AH65"/>
    <mergeCell ref="AI63:AI65"/>
    <mergeCell ref="Q63:Q65"/>
    <mergeCell ref="V63:V65"/>
    <mergeCell ref="W63:W65"/>
    <mergeCell ref="K63:K65"/>
    <mergeCell ref="L63:L65"/>
    <mergeCell ref="M63:M65"/>
    <mergeCell ref="N63:N65"/>
    <mergeCell ref="O63:O65"/>
    <mergeCell ref="P63:P65"/>
    <mergeCell ref="AC64:AC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V57:V59"/>
    <mergeCell ref="W57:W59"/>
    <mergeCell ref="AC58:AC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V60:V62"/>
    <mergeCell ref="W60:W62"/>
    <mergeCell ref="AC61:AC62"/>
    <mergeCell ref="R60:R62"/>
    <mergeCell ref="N51:N53"/>
    <mergeCell ref="O51:O53"/>
    <mergeCell ref="P51:P53"/>
    <mergeCell ref="AE54:AE56"/>
    <mergeCell ref="AF54:AF56"/>
    <mergeCell ref="N54:N56"/>
    <mergeCell ref="O54:O56"/>
    <mergeCell ref="P54:P56"/>
    <mergeCell ref="AE51:AE53"/>
    <mergeCell ref="AF51:AF53"/>
    <mergeCell ref="Q51:Q53"/>
    <mergeCell ref="V51:V53"/>
    <mergeCell ref="W51:W53"/>
    <mergeCell ref="AC52:AC53"/>
    <mergeCell ref="Q54:Q56"/>
    <mergeCell ref="V54:V56"/>
    <mergeCell ref="W54:W56"/>
    <mergeCell ref="AC55:AC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E48:AE50"/>
    <mergeCell ref="AF48:AF50"/>
    <mergeCell ref="N48:N50"/>
    <mergeCell ref="O48:O50"/>
    <mergeCell ref="P48:P50"/>
    <mergeCell ref="AE45:AE47"/>
    <mergeCell ref="AF45:AF47"/>
    <mergeCell ref="Q45:Q47"/>
    <mergeCell ref="V45:V47"/>
    <mergeCell ref="W45:W47"/>
    <mergeCell ref="AC46:AC47"/>
    <mergeCell ref="Q48:Q50"/>
    <mergeCell ref="V48:V50"/>
    <mergeCell ref="W48:W50"/>
    <mergeCell ref="AC49:AC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E42:AE44"/>
    <mergeCell ref="AF42:AF44"/>
    <mergeCell ref="N42:N44"/>
    <mergeCell ref="O42:O44"/>
    <mergeCell ref="P42:P44"/>
    <mergeCell ref="AE39:AE41"/>
    <mergeCell ref="AF39:AF41"/>
    <mergeCell ref="Q39:Q41"/>
    <mergeCell ref="V39:V41"/>
    <mergeCell ref="W39:W41"/>
    <mergeCell ref="AC40:AC41"/>
    <mergeCell ref="Q42:Q44"/>
    <mergeCell ref="V42:V44"/>
    <mergeCell ref="W42:W44"/>
    <mergeCell ref="AC43:AC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E36:AE38"/>
    <mergeCell ref="AF36:AF38"/>
    <mergeCell ref="N36:N38"/>
    <mergeCell ref="O36:O38"/>
    <mergeCell ref="P36:P38"/>
    <mergeCell ref="AE33:AE35"/>
    <mergeCell ref="AF33:AF35"/>
    <mergeCell ref="Q33:Q35"/>
    <mergeCell ref="V33:V35"/>
    <mergeCell ref="W33:W35"/>
    <mergeCell ref="AC34:AC35"/>
    <mergeCell ref="Q36:Q38"/>
    <mergeCell ref="V36:V38"/>
    <mergeCell ref="W36:W38"/>
    <mergeCell ref="AC37:AC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E30:AE32"/>
    <mergeCell ref="AF30:AF32"/>
    <mergeCell ref="N30:N32"/>
    <mergeCell ref="O30:O32"/>
    <mergeCell ref="P30:P32"/>
    <mergeCell ref="AE27:AE29"/>
    <mergeCell ref="AF27:AF29"/>
    <mergeCell ref="Q27:Q29"/>
    <mergeCell ref="V27:V29"/>
    <mergeCell ref="W27:W29"/>
    <mergeCell ref="AC28:AC29"/>
    <mergeCell ref="Q30:Q32"/>
    <mergeCell ref="V30:V32"/>
    <mergeCell ref="W30:W32"/>
    <mergeCell ref="AC31:AC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E24:AE26"/>
    <mergeCell ref="AF24:AF26"/>
    <mergeCell ref="N24:N26"/>
    <mergeCell ref="O24:O26"/>
    <mergeCell ref="P24:P26"/>
    <mergeCell ref="AE21:AE23"/>
    <mergeCell ref="AF21:AF23"/>
    <mergeCell ref="Q21:Q23"/>
    <mergeCell ref="V21:V23"/>
    <mergeCell ref="W21:W23"/>
    <mergeCell ref="AC22:AC23"/>
    <mergeCell ref="Q24:Q26"/>
    <mergeCell ref="V24:V26"/>
    <mergeCell ref="W24:W26"/>
    <mergeCell ref="AC25:AC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E18:AE20"/>
    <mergeCell ref="AF18:AF20"/>
    <mergeCell ref="N18:N20"/>
    <mergeCell ref="O18:O20"/>
    <mergeCell ref="P18:P20"/>
    <mergeCell ref="AE15:AE17"/>
    <mergeCell ref="AF15:AF17"/>
    <mergeCell ref="Q15:Q17"/>
    <mergeCell ref="V15:V17"/>
    <mergeCell ref="W15:W17"/>
    <mergeCell ref="AC16:AC17"/>
    <mergeCell ref="Q18:Q20"/>
    <mergeCell ref="V18:V20"/>
    <mergeCell ref="W18:W20"/>
    <mergeCell ref="AC19:AC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V12:V14"/>
    <mergeCell ref="W12:W14"/>
    <mergeCell ref="AC13:AC14"/>
    <mergeCell ref="R12:R14"/>
    <mergeCell ref="S12:S13"/>
    <mergeCell ref="T12:T14"/>
    <mergeCell ref="N12:N14"/>
    <mergeCell ref="O12:O14"/>
    <mergeCell ref="P12:P14"/>
    <mergeCell ref="N9:N11"/>
    <mergeCell ref="O9:O11"/>
    <mergeCell ref="P9:P11"/>
    <mergeCell ref="Q9:Q11"/>
    <mergeCell ref="AI7:AI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C7:AC8"/>
    <mergeCell ref="AD7:AD8"/>
    <mergeCell ref="AG7:AG8"/>
    <mergeCell ref="AH7:AH8"/>
    <mergeCell ref="T7:T8"/>
    <mergeCell ref="U7:U8"/>
    <mergeCell ref="AG9:AG11"/>
    <mergeCell ref="AH9:AH11"/>
    <mergeCell ref="AI9:AI11"/>
    <mergeCell ref="AC10:AC11"/>
    <mergeCell ref="J7:L7"/>
    <mergeCell ref="M7:O7"/>
    <mergeCell ref="P7:P8"/>
    <mergeCell ref="Q7:Q8"/>
    <mergeCell ref="R7:R8"/>
    <mergeCell ref="S7:S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Y1"/>
    <mergeCell ref="Z1:AF1"/>
    <mergeCell ref="F2:Y2"/>
    <mergeCell ref="Z2:AF2"/>
    <mergeCell ref="J3:U3"/>
    <mergeCell ref="V3:X3"/>
    <mergeCell ref="Y3:AF3"/>
    <mergeCell ref="A4:AF4"/>
    <mergeCell ref="AF5:AF8"/>
    <mergeCell ref="X7:X8"/>
    <mergeCell ref="Y7:Z8"/>
    <mergeCell ref="AA7:AB8"/>
    <mergeCell ref="AE7:AE8"/>
    <mergeCell ref="I7:I8"/>
    <mergeCell ref="B3:I3"/>
    <mergeCell ref="V7:V8"/>
    <mergeCell ref="W7:W8"/>
    <mergeCell ref="AJ7:AJ8"/>
    <mergeCell ref="R9:R11"/>
    <mergeCell ref="S9:S10"/>
    <mergeCell ref="T9:T11"/>
    <mergeCell ref="X9:X11"/>
    <mergeCell ref="AJ9:AJ11"/>
    <mergeCell ref="Y10:Z11"/>
    <mergeCell ref="AA10:AB11"/>
    <mergeCell ref="AD10:AD11"/>
    <mergeCell ref="V9:V11"/>
    <mergeCell ref="W9:W11"/>
    <mergeCell ref="AE9:AE11"/>
    <mergeCell ref="AF9:AF11"/>
    <mergeCell ref="AJ12:AJ14"/>
    <mergeCell ref="Y13:Z14"/>
    <mergeCell ref="AA13:AB14"/>
    <mergeCell ref="AD13:AD14"/>
    <mergeCell ref="R15:R17"/>
    <mergeCell ref="S15:S16"/>
    <mergeCell ref="T15:T17"/>
    <mergeCell ref="X15:X17"/>
    <mergeCell ref="AJ15:AJ17"/>
    <mergeCell ref="Y16:Z17"/>
    <mergeCell ref="AA16:AB17"/>
    <mergeCell ref="AD16:AD17"/>
    <mergeCell ref="AE12:AE14"/>
    <mergeCell ref="AF12:AF14"/>
    <mergeCell ref="X12:X14"/>
    <mergeCell ref="AG12:AG14"/>
    <mergeCell ref="AH12:AH14"/>
    <mergeCell ref="AI12:AI14"/>
    <mergeCell ref="AG15:AG17"/>
    <mergeCell ref="AH15:AH17"/>
    <mergeCell ref="AI15:AI17"/>
    <mergeCell ref="AJ18:AJ20"/>
    <mergeCell ref="Y19:Z20"/>
    <mergeCell ref="AA19:AB20"/>
    <mergeCell ref="AD19:AD20"/>
    <mergeCell ref="R21:R23"/>
    <mergeCell ref="S21:S22"/>
    <mergeCell ref="T21:T23"/>
    <mergeCell ref="X21:X23"/>
    <mergeCell ref="AJ21:AJ23"/>
    <mergeCell ref="Y22:Z23"/>
    <mergeCell ref="AA22:AB23"/>
    <mergeCell ref="AD22:AD23"/>
    <mergeCell ref="AG18:AG20"/>
    <mergeCell ref="AH18:AH20"/>
    <mergeCell ref="AI18:AI20"/>
    <mergeCell ref="S18:S19"/>
    <mergeCell ref="T18:T20"/>
    <mergeCell ref="X18:X20"/>
    <mergeCell ref="AG21:AG23"/>
    <mergeCell ref="AH21:AH23"/>
    <mergeCell ref="AI21:AI23"/>
    <mergeCell ref="AJ24:AJ26"/>
    <mergeCell ref="Y25:Z26"/>
    <mergeCell ref="AA25:AB26"/>
    <mergeCell ref="AD25:AD26"/>
    <mergeCell ref="R27:R29"/>
    <mergeCell ref="S27:S28"/>
    <mergeCell ref="T27:T29"/>
    <mergeCell ref="X27:X29"/>
    <mergeCell ref="AJ27:AJ29"/>
    <mergeCell ref="Y28:Z29"/>
    <mergeCell ref="AA28:AB29"/>
    <mergeCell ref="AD28:AD29"/>
    <mergeCell ref="AG24:AG26"/>
    <mergeCell ref="AH24:AH26"/>
    <mergeCell ref="AI24:AI26"/>
    <mergeCell ref="S24:S25"/>
    <mergeCell ref="T24:T26"/>
    <mergeCell ref="X24:X26"/>
    <mergeCell ref="AG27:AG29"/>
    <mergeCell ref="AH27:AH29"/>
    <mergeCell ref="AI27:AI29"/>
    <mergeCell ref="AJ30:AJ32"/>
    <mergeCell ref="Y31:Z32"/>
    <mergeCell ref="AA31:AB32"/>
    <mergeCell ref="AD31:AD32"/>
    <mergeCell ref="R33:R35"/>
    <mergeCell ref="S33:S34"/>
    <mergeCell ref="T33:T35"/>
    <mergeCell ref="X33:X35"/>
    <mergeCell ref="AJ33:AJ35"/>
    <mergeCell ref="Y34:Z35"/>
    <mergeCell ref="AA34:AB35"/>
    <mergeCell ref="AD34:AD35"/>
    <mergeCell ref="AG30:AG32"/>
    <mergeCell ref="AH30:AH32"/>
    <mergeCell ref="AI30:AI32"/>
    <mergeCell ref="S30:S31"/>
    <mergeCell ref="T30:T32"/>
    <mergeCell ref="X30:X32"/>
    <mergeCell ref="AG33:AG35"/>
    <mergeCell ref="AH33:AH35"/>
    <mergeCell ref="AI33:AI35"/>
    <mergeCell ref="AJ36:AJ38"/>
    <mergeCell ref="Y37:Z38"/>
    <mergeCell ref="AA37:AB38"/>
    <mergeCell ref="AD37:AD38"/>
    <mergeCell ref="R39:R41"/>
    <mergeCell ref="S39:S40"/>
    <mergeCell ref="T39:T41"/>
    <mergeCell ref="X39:X41"/>
    <mergeCell ref="AJ39:AJ41"/>
    <mergeCell ref="Y40:Z41"/>
    <mergeCell ref="AA40:AB41"/>
    <mergeCell ref="AD40:AD41"/>
    <mergeCell ref="AG36:AG38"/>
    <mergeCell ref="AH36:AH38"/>
    <mergeCell ref="AI36:AI38"/>
    <mergeCell ref="S36:S37"/>
    <mergeCell ref="T36:T38"/>
    <mergeCell ref="X36:X38"/>
    <mergeCell ref="AG39:AG41"/>
    <mergeCell ref="AH39:AH41"/>
    <mergeCell ref="AI39:AI41"/>
    <mergeCell ref="AJ42:AJ44"/>
    <mergeCell ref="Y43:Z44"/>
    <mergeCell ref="AA43:AB44"/>
    <mergeCell ref="AD43:AD44"/>
    <mergeCell ref="R45:R47"/>
    <mergeCell ref="S45:S46"/>
    <mergeCell ref="T45:T47"/>
    <mergeCell ref="X45:X47"/>
    <mergeCell ref="AJ45:AJ47"/>
    <mergeCell ref="Y46:Z47"/>
    <mergeCell ref="AA46:AB47"/>
    <mergeCell ref="AD46:AD47"/>
    <mergeCell ref="AG42:AG44"/>
    <mergeCell ref="AH42:AH44"/>
    <mergeCell ref="AI42:AI44"/>
    <mergeCell ref="S42:S43"/>
    <mergeCell ref="T42:T44"/>
    <mergeCell ref="X42:X44"/>
    <mergeCell ref="AG45:AG47"/>
    <mergeCell ref="AH45:AH47"/>
    <mergeCell ref="AI45:AI47"/>
    <mergeCell ref="AJ48:AJ50"/>
    <mergeCell ref="Y49:Z50"/>
    <mergeCell ref="AA49:AB50"/>
    <mergeCell ref="AD49:AD50"/>
    <mergeCell ref="R51:R53"/>
    <mergeCell ref="S51:S52"/>
    <mergeCell ref="T51:T53"/>
    <mergeCell ref="X51:X53"/>
    <mergeCell ref="AJ51:AJ53"/>
    <mergeCell ref="Y52:Z53"/>
    <mergeCell ref="AA52:AB53"/>
    <mergeCell ref="AD52:AD53"/>
    <mergeCell ref="AG48:AG50"/>
    <mergeCell ref="AH48:AH50"/>
    <mergeCell ref="AI48:AI50"/>
    <mergeCell ref="S48:S49"/>
    <mergeCell ref="T48:T50"/>
    <mergeCell ref="X48:X50"/>
    <mergeCell ref="AG51:AG53"/>
    <mergeCell ref="AH51:AH53"/>
    <mergeCell ref="AI51:AI53"/>
    <mergeCell ref="AJ54:AJ56"/>
    <mergeCell ref="Y55:Z56"/>
    <mergeCell ref="AA55:AB56"/>
    <mergeCell ref="AD55:AD56"/>
    <mergeCell ref="R57:R59"/>
    <mergeCell ref="S57:S58"/>
    <mergeCell ref="T57:T59"/>
    <mergeCell ref="X57:X59"/>
    <mergeCell ref="AJ57:AJ59"/>
    <mergeCell ref="Y58:Z59"/>
    <mergeCell ref="AA58:AB59"/>
    <mergeCell ref="AD58:AD59"/>
    <mergeCell ref="AG54:AG56"/>
    <mergeCell ref="AH54:AH56"/>
    <mergeCell ref="AI54:AI56"/>
    <mergeCell ref="S54:S55"/>
    <mergeCell ref="T54:T56"/>
    <mergeCell ref="X54:X56"/>
    <mergeCell ref="AE57:AE59"/>
    <mergeCell ref="AF57:AF59"/>
    <mergeCell ref="AG57:AG59"/>
    <mergeCell ref="AH57:AH59"/>
    <mergeCell ref="AI57:AI59"/>
    <mergeCell ref="AJ66:AJ68"/>
    <mergeCell ref="Y67:Z68"/>
    <mergeCell ref="AA67:AB68"/>
    <mergeCell ref="AD67:AD68"/>
    <mergeCell ref="AJ60:AJ62"/>
    <mergeCell ref="Y61:Z62"/>
    <mergeCell ref="AA61:AB62"/>
    <mergeCell ref="AD61:AD62"/>
    <mergeCell ref="R63:R65"/>
    <mergeCell ref="S63:S64"/>
    <mergeCell ref="T63:T65"/>
    <mergeCell ref="X63:X65"/>
    <mergeCell ref="AJ63:AJ65"/>
    <mergeCell ref="Y64:Z65"/>
    <mergeCell ref="AA64:AB65"/>
    <mergeCell ref="AD64:AD65"/>
    <mergeCell ref="AE60:AE62"/>
    <mergeCell ref="AF60:AF62"/>
    <mergeCell ref="AG60:AG62"/>
    <mergeCell ref="AH60:AH62"/>
    <mergeCell ref="AI60:AI62"/>
    <mergeCell ref="S60:S61"/>
    <mergeCell ref="T60:T62"/>
    <mergeCell ref="X60:X62"/>
  </mergeCells>
  <dataValidations count="2">
    <dataValidation type="list" allowBlank="1" showInputMessage="1" showErrorMessage="1" sqref="G9:G68" xr:uid="{00000000-0002-0000-0400-000000000000}">
      <formula1>$AK$12:$AK$13</formula1>
    </dataValidation>
    <dataValidation type="list" allowBlank="1" showInputMessage="1" showErrorMessage="1" sqref="AE9:AE68" xr:uid="{00000000-0002-0000-0400-000001000000}">
      <formula1>$AK$9:$AK$10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8"/>
  <sheetViews>
    <sheetView topLeftCell="A7" zoomScale="70" zoomScaleNormal="70" workbookViewId="0">
      <selection activeCell="Q24" sqref="Q24:Q25"/>
    </sheetView>
  </sheetViews>
  <sheetFormatPr defaultRowHeight="14.4" x14ac:dyDescent="0.3"/>
  <cols>
    <col min="2" max="2" width="10.33203125" customWidth="1"/>
    <col min="3" max="3" width="13.33203125" customWidth="1"/>
    <col min="4" max="4" width="14" customWidth="1"/>
    <col min="5" max="5" width="23.6640625" customWidth="1"/>
    <col min="6" max="6" width="6.109375" style="53" customWidth="1"/>
    <col min="7" max="7" width="9.5546875" style="51" hidden="1" customWidth="1"/>
    <col min="8" max="8" width="12.6640625" customWidth="1"/>
    <col min="9" max="9" width="5.44140625" customWidth="1"/>
    <col min="10" max="10" width="5.6640625" customWidth="1"/>
    <col min="11" max="12" width="5.44140625" customWidth="1"/>
    <col min="13" max="14" width="5.33203125" customWidth="1"/>
    <col min="15" max="15" width="9.33203125" hidden="1" customWidth="1"/>
    <col min="16" max="16" width="10.88671875" hidden="1" customWidth="1"/>
    <col min="17" max="17" width="13.33203125" customWidth="1"/>
    <col min="18" max="18" width="10.44140625" hidden="1" customWidth="1"/>
    <col min="19" max="19" width="17.33203125" customWidth="1"/>
    <col min="20" max="20" width="12.6640625" customWidth="1"/>
    <col min="21" max="21" width="10.109375" style="56" customWidth="1"/>
    <col min="22" max="22" width="11.6640625" customWidth="1"/>
    <col min="24" max="24" width="9" customWidth="1"/>
    <col min="25" max="25" width="8.5546875" customWidth="1"/>
    <col min="26" max="26" width="8.33203125" customWidth="1"/>
    <col min="27" max="27" width="11.109375" customWidth="1"/>
    <col min="28" max="28" width="10.88671875" customWidth="1"/>
    <col min="31" max="31" width="0.109375" customWidth="1"/>
    <col min="32" max="35" width="8.88671875" hidden="1" customWidth="1"/>
  </cols>
  <sheetData>
    <row r="1" spans="1:35" ht="28.8" x14ac:dyDescent="0.55000000000000004">
      <c r="A1" s="98">
        <f>+Пионири!A1</f>
        <v>1</v>
      </c>
      <c r="B1" s="98"/>
      <c r="C1" s="98"/>
      <c r="D1" s="98"/>
      <c r="E1" s="98"/>
      <c r="F1" s="98"/>
      <c r="G1" s="49"/>
      <c r="H1" s="99" t="s">
        <v>0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00"/>
      <c r="Y1" s="100"/>
      <c r="Z1" s="100"/>
      <c r="AA1" s="100"/>
      <c r="AB1" s="100"/>
      <c r="AC1" s="100"/>
      <c r="AD1" s="100"/>
    </row>
    <row r="2" spans="1:35" ht="21" customHeight="1" x14ac:dyDescent="0.3">
      <c r="A2" s="93"/>
      <c r="B2" s="93"/>
      <c r="C2" s="93"/>
      <c r="D2" s="93"/>
      <c r="E2" s="159" t="str">
        <f>+Пионири!F2</f>
        <v>КУП ГРАДА БОРА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93"/>
      <c r="Y2" s="93"/>
      <c r="Z2" s="93"/>
      <c r="AA2" s="93"/>
      <c r="AB2" s="93"/>
      <c r="AC2" s="93"/>
      <c r="AD2" s="93"/>
    </row>
    <row r="3" spans="1:35" ht="25.2" customHeight="1" x14ac:dyDescent="0.3">
      <c r="A3" s="36" t="s">
        <v>1</v>
      </c>
      <c r="B3" s="163" t="str">
        <f>+Пионири!B3</f>
        <v>Борски Стол</v>
      </c>
      <c r="C3" s="163"/>
      <c r="D3" s="163"/>
      <c r="E3" s="163"/>
      <c r="F3" s="163"/>
      <c r="G3" s="163"/>
      <c r="H3" s="163"/>
      <c r="I3" s="102" t="s">
        <v>2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63" t="str">
        <f>+Пионири!V3</f>
        <v>19.04.2026.</v>
      </c>
      <c r="U3" s="163"/>
      <c r="V3" s="163"/>
      <c r="W3" s="104" t="s">
        <v>3</v>
      </c>
      <c r="X3" s="104"/>
      <c r="Y3" s="104"/>
      <c r="Z3" s="104"/>
      <c r="AA3" s="104"/>
      <c r="AB3" s="104"/>
      <c r="AC3" s="104"/>
      <c r="AD3" s="104"/>
    </row>
    <row r="4" spans="1:35" ht="1.2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</row>
    <row r="5" spans="1:35" ht="43.2" customHeight="1" thickBot="1" x14ac:dyDescent="0.35">
      <c r="A5" s="160" t="s">
        <v>36</v>
      </c>
      <c r="B5" s="160"/>
      <c r="C5" s="160"/>
      <c r="D5" s="160"/>
      <c r="E5" s="160"/>
      <c r="F5" s="2"/>
      <c r="G5" s="1"/>
      <c r="H5" s="1" t="s">
        <v>4</v>
      </c>
      <c r="I5" s="13">
        <v>2</v>
      </c>
      <c r="J5" s="33" t="s">
        <v>6</v>
      </c>
      <c r="K5" s="13">
        <v>30</v>
      </c>
      <c r="L5" s="34" t="s">
        <v>5</v>
      </c>
      <c r="M5" s="1"/>
      <c r="N5" s="12"/>
      <c r="O5" s="12"/>
      <c r="P5" s="12"/>
      <c r="Q5" s="1" t="s">
        <v>7</v>
      </c>
      <c r="R5" s="1"/>
      <c r="S5" s="3">
        <f>(I5*3600)+(K5*60)</f>
        <v>9000</v>
      </c>
      <c r="T5" s="1"/>
      <c r="U5" s="54"/>
      <c r="V5" s="1" t="s">
        <v>8</v>
      </c>
      <c r="W5" s="32">
        <v>8</v>
      </c>
      <c r="X5" s="1" t="s">
        <v>9</v>
      </c>
      <c r="Y5" s="13"/>
      <c r="Z5" s="1" t="s">
        <v>10</v>
      </c>
      <c r="AA5" s="13"/>
      <c r="AB5" s="1" t="s">
        <v>11</v>
      </c>
      <c r="AC5" s="35"/>
      <c r="AD5" s="106" t="s">
        <v>80</v>
      </c>
    </row>
    <row r="6" spans="1:35" s="37" customFormat="1" ht="3" customHeight="1" thickBot="1" x14ac:dyDescent="0.35">
      <c r="F6" s="52"/>
      <c r="G6" s="50"/>
      <c r="U6" s="55"/>
      <c r="AD6" s="107"/>
    </row>
    <row r="7" spans="1:35" s="2" customFormat="1" ht="28.95" customHeight="1" thickBot="1" x14ac:dyDescent="0.35">
      <c r="A7" s="94" t="s">
        <v>12</v>
      </c>
      <c r="B7" s="94" t="s">
        <v>72</v>
      </c>
      <c r="C7" s="94" t="s">
        <v>73</v>
      </c>
      <c r="D7" s="94" t="s">
        <v>13</v>
      </c>
      <c r="E7" s="94" t="s">
        <v>14</v>
      </c>
      <c r="F7" s="95" t="s">
        <v>90</v>
      </c>
      <c r="G7" s="95" t="s">
        <v>95</v>
      </c>
      <c r="H7" s="94" t="s">
        <v>15</v>
      </c>
      <c r="I7" s="94" t="s">
        <v>16</v>
      </c>
      <c r="J7" s="94"/>
      <c r="K7" s="94"/>
      <c r="L7" s="94" t="s">
        <v>17</v>
      </c>
      <c r="M7" s="94"/>
      <c r="N7" s="94"/>
      <c r="O7" s="110" t="s">
        <v>28</v>
      </c>
      <c r="P7" s="110" t="s">
        <v>29</v>
      </c>
      <c r="Q7" s="94" t="s">
        <v>74</v>
      </c>
      <c r="R7" s="110" t="s">
        <v>31</v>
      </c>
      <c r="S7" s="94" t="s">
        <v>21</v>
      </c>
      <c r="T7" s="94" t="s">
        <v>22</v>
      </c>
      <c r="U7" s="161" t="s">
        <v>94</v>
      </c>
      <c r="V7" s="95" t="s">
        <v>79</v>
      </c>
      <c r="W7" s="94" t="s">
        <v>23</v>
      </c>
      <c r="X7" s="94"/>
      <c r="Y7" s="94" t="s">
        <v>24</v>
      </c>
      <c r="Z7" s="94"/>
      <c r="AA7" s="94" t="s">
        <v>25</v>
      </c>
      <c r="AB7" s="94" t="s">
        <v>26</v>
      </c>
      <c r="AC7" s="108" t="s">
        <v>27</v>
      </c>
      <c r="AD7" s="107"/>
      <c r="AE7" s="138" t="s">
        <v>75</v>
      </c>
      <c r="AF7" s="88" t="s">
        <v>76</v>
      </c>
      <c r="AG7" s="88" t="s">
        <v>77</v>
      </c>
      <c r="AH7" s="88" t="s">
        <v>78</v>
      </c>
    </row>
    <row r="8" spans="1:35" ht="15" thickBot="1" x14ac:dyDescent="0.35">
      <c r="A8" s="95"/>
      <c r="B8" s="95"/>
      <c r="C8" s="95"/>
      <c r="D8" s="96"/>
      <c r="E8" s="95"/>
      <c r="F8" s="97"/>
      <c r="G8" s="97"/>
      <c r="H8" s="95"/>
      <c r="I8" s="4" t="s">
        <v>18</v>
      </c>
      <c r="J8" s="4" t="s">
        <v>19</v>
      </c>
      <c r="K8" s="4" t="s">
        <v>20</v>
      </c>
      <c r="L8" s="4" t="s">
        <v>18</v>
      </c>
      <c r="M8" s="4" t="s">
        <v>19</v>
      </c>
      <c r="N8" s="4" t="s">
        <v>20</v>
      </c>
      <c r="O8" s="77"/>
      <c r="P8" s="77"/>
      <c r="Q8" s="95"/>
      <c r="R8" s="78"/>
      <c r="S8" s="95"/>
      <c r="T8" s="95"/>
      <c r="U8" s="162"/>
      <c r="V8" s="97"/>
      <c r="W8" s="95"/>
      <c r="X8" s="95"/>
      <c r="Y8" s="95"/>
      <c r="Z8" s="95"/>
      <c r="AA8" s="95"/>
      <c r="AB8" s="95"/>
      <c r="AC8" s="109"/>
      <c r="AD8" s="107"/>
      <c r="AE8" s="139"/>
      <c r="AF8" s="89"/>
      <c r="AG8" s="89"/>
      <c r="AH8" s="89"/>
    </row>
    <row r="9" spans="1:35" ht="14.4" customHeight="1" thickBot="1" x14ac:dyDescent="0.35">
      <c r="A9" s="120">
        <f>IF(OR(B9="",B9="DISQ",B9="DNF",B9="DNS"),B9,IF(AD9&gt;1,AD9,RANK(B9,$B$9:$B$104,0)))</f>
        <v>6</v>
      </c>
      <c r="B9" s="123">
        <f>IF(AND(E9="",E10="",E11="",E12="",E13=""),"",IF(I9="","DNS",IF(L9="","DNF",IF(OR(Q11&gt;$S$5,AC9="DISQ"),"DISQ",S11+T9+U9+V9))))</f>
        <v>360</v>
      </c>
      <c r="C9" s="129" t="s">
        <v>81</v>
      </c>
      <c r="D9" s="142" t="s">
        <v>119</v>
      </c>
      <c r="E9" s="58" t="s">
        <v>226</v>
      </c>
      <c r="F9" s="43" t="s">
        <v>92</v>
      </c>
      <c r="G9" s="57">
        <f>IF(F9="Ж",5,0)</f>
        <v>5</v>
      </c>
      <c r="H9" s="59"/>
      <c r="I9" s="135">
        <v>11</v>
      </c>
      <c r="J9" s="135">
        <v>40</v>
      </c>
      <c r="K9" s="135">
        <v>4</v>
      </c>
      <c r="L9" s="114">
        <v>13</v>
      </c>
      <c r="M9" s="114">
        <v>56</v>
      </c>
      <c r="N9" s="114">
        <v>57</v>
      </c>
      <c r="O9" s="72">
        <f>+(I9*3600)+(J9*60)+K9</f>
        <v>42004</v>
      </c>
      <c r="P9" s="72">
        <f>+(L9*3600)+(M9*60)+N9</f>
        <v>50217</v>
      </c>
      <c r="Q9" s="74" t="str">
        <f>IF(Q11="","",IF(Q11&lt;=$S$5,"УСПЕШНО","Прекорачење времена"))</f>
        <v>УСПЕШНО</v>
      </c>
      <c r="R9" s="76" t="str">
        <f>IF(AND(Q9="УСПЕШНО",S9="УСПЕШНО"),Q11,"")</f>
        <v/>
      </c>
      <c r="S9" s="5" t="str">
        <f>IF(S11="","",IF(AND(S10=$W$5),"УСПЕШНО",IF(AND(S10&lt;$W$5),"Недостају све КТ")))</f>
        <v>Недостају све КТ</v>
      </c>
      <c r="T9" s="90">
        <f>IF(E9="","",IF(R9="",0,MIN($R$9:$R$104)/R9*100))</f>
        <v>0</v>
      </c>
      <c r="U9" s="79">
        <f>IF(E9="","",SUM(G9:G13))</f>
        <v>10</v>
      </c>
      <c r="V9" s="79">
        <f>IF(E9="","",AE9+AF9+AG9+AH9)</f>
        <v>0</v>
      </c>
      <c r="W9" s="26"/>
      <c r="X9" s="27"/>
      <c r="Y9" s="28"/>
      <c r="Z9" s="27"/>
      <c r="AA9" s="28"/>
      <c r="AB9" s="27"/>
      <c r="AC9" s="82"/>
      <c r="AD9" s="85"/>
      <c r="AE9" s="86">
        <f>IF(W10="",0,W10)</f>
        <v>0</v>
      </c>
      <c r="AF9" s="60">
        <f>IF(Y10="",0,Y10)</f>
        <v>0</v>
      </c>
      <c r="AG9" s="60">
        <f>IF(AA10="",0,AA10)</f>
        <v>0</v>
      </c>
      <c r="AH9" s="60">
        <f>IF(AB10="",0,AB10)</f>
        <v>0</v>
      </c>
      <c r="AI9" t="s">
        <v>91</v>
      </c>
    </row>
    <row r="10" spans="1:35" ht="16.2" thickBot="1" x14ac:dyDescent="0.35">
      <c r="A10" s="121"/>
      <c r="B10" s="124"/>
      <c r="C10" s="130"/>
      <c r="D10" s="130"/>
      <c r="E10" s="58" t="s">
        <v>208</v>
      </c>
      <c r="F10" s="44" t="s">
        <v>91</v>
      </c>
      <c r="G10" s="57">
        <f t="shared" ref="G10:G73" si="0">IF(F10="Ж",5,0)</f>
        <v>0</v>
      </c>
      <c r="H10" s="18"/>
      <c r="I10" s="136"/>
      <c r="J10" s="136"/>
      <c r="K10" s="136"/>
      <c r="L10" s="115"/>
      <c r="M10" s="115"/>
      <c r="N10" s="115"/>
      <c r="O10" s="73"/>
      <c r="P10" s="73"/>
      <c r="Q10" s="75"/>
      <c r="R10" s="77"/>
      <c r="S10" s="25">
        <v>7</v>
      </c>
      <c r="T10" s="91"/>
      <c r="U10" s="80"/>
      <c r="V10" s="80"/>
      <c r="W10" s="62" t="str">
        <f>IF(AND(W9="",X9=""),"",IF($Y$5&gt;=(W9+X9),(W9*5)-(X9*5),"Погрешан унос података"))</f>
        <v/>
      </c>
      <c r="X10" s="63"/>
      <c r="Y10" s="66" t="str">
        <f>IF(AND(Y9="",Z9=""),"",IF($AA$5=(Y9+Z9),(Y9*20)-(Z9*5),"Погрешан унос података"))</f>
        <v/>
      </c>
      <c r="Z10" s="67"/>
      <c r="AA10" s="140" t="str">
        <f>IF(AA9="","",IF($AC$5&gt;=AA9,AA9*10,"Погрешан унос"))</f>
        <v/>
      </c>
      <c r="AB10" s="70" t="str">
        <f>IF(AB9="","",AB9*-5)</f>
        <v/>
      </c>
      <c r="AC10" s="83"/>
      <c r="AD10" s="85"/>
      <c r="AE10" s="86"/>
      <c r="AF10" s="60"/>
      <c r="AG10" s="60"/>
      <c r="AH10" s="60"/>
      <c r="AI10" t="s">
        <v>92</v>
      </c>
    </row>
    <row r="11" spans="1:35" ht="16.2" thickBot="1" x14ac:dyDescent="0.35">
      <c r="A11" s="122"/>
      <c r="B11" s="125"/>
      <c r="C11" s="131"/>
      <c r="D11" s="131"/>
      <c r="E11" s="58" t="s">
        <v>227</v>
      </c>
      <c r="F11" s="44" t="s">
        <v>92</v>
      </c>
      <c r="G11" s="57">
        <f t="shared" si="0"/>
        <v>5</v>
      </c>
      <c r="H11" s="18">
        <v>2122679</v>
      </c>
      <c r="I11" s="158"/>
      <c r="J11" s="158"/>
      <c r="K11" s="158"/>
      <c r="L11" s="157"/>
      <c r="M11" s="157"/>
      <c r="N11" s="157"/>
      <c r="O11" s="73"/>
      <c r="P11" s="73"/>
      <c r="Q11" s="154">
        <f>IF(OR(O9=0,P9=0),"",P9-O9)</f>
        <v>8213</v>
      </c>
      <c r="R11" s="77"/>
      <c r="S11" s="70">
        <f>IF(S10="","",S10*50)</f>
        <v>350</v>
      </c>
      <c r="T11" s="91"/>
      <c r="U11" s="80"/>
      <c r="V11" s="80"/>
      <c r="W11" s="149"/>
      <c r="X11" s="150"/>
      <c r="Y11" s="151"/>
      <c r="Z11" s="152"/>
      <c r="AA11" s="153"/>
      <c r="AB11" s="73"/>
      <c r="AC11" s="83"/>
      <c r="AD11" s="85"/>
      <c r="AE11" s="86"/>
      <c r="AF11" s="60"/>
      <c r="AG11" s="60"/>
      <c r="AH11" s="60"/>
    </row>
    <row r="12" spans="1:35" ht="15" thickBot="1" x14ac:dyDescent="0.35">
      <c r="A12" s="122"/>
      <c r="B12" s="125"/>
      <c r="C12" s="131"/>
      <c r="D12" s="131"/>
      <c r="E12" s="17"/>
      <c r="F12" s="44"/>
      <c r="G12" s="57">
        <f t="shared" si="0"/>
        <v>0</v>
      </c>
      <c r="H12" s="18"/>
      <c r="I12" s="158"/>
      <c r="J12" s="158"/>
      <c r="K12" s="158"/>
      <c r="L12" s="157"/>
      <c r="M12" s="157"/>
      <c r="N12" s="157"/>
      <c r="O12" s="73"/>
      <c r="P12" s="73"/>
      <c r="Q12" s="155"/>
      <c r="R12" s="77"/>
      <c r="S12" s="73"/>
      <c r="T12" s="91"/>
      <c r="U12" s="80"/>
      <c r="V12" s="80"/>
      <c r="W12" s="149"/>
      <c r="X12" s="150"/>
      <c r="Y12" s="151"/>
      <c r="Z12" s="152"/>
      <c r="AA12" s="153"/>
      <c r="AB12" s="73"/>
      <c r="AC12" s="83"/>
      <c r="AD12" s="85"/>
      <c r="AE12" s="86"/>
      <c r="AF12" s="60"/>
      <c r="AG12" s="60"/>
      <c r="AH12" s="60"/>
    </row>
    <row r="13" spans="1:35" s="9" customFormat="1" ht="15" thickBot="1" x14ac:dyDescent="0.35">
      <c r="A13" s="122"/>
      <c r="B13" s="125"/>
      <c r="C13" s="131"/>
      <c r="D13" s="143"/>
      <c r="E13" s="19"/>
      <c r="F13" s="45"/>
      <c r="G13" s="57">
        <f t="shared" si="0"/>
        <v>0</v>
      </c>
      <c r="H13" s="20"/>
      <c r="I13" s="137"/>
      <c r="J13" s="137"/>
      <c r="K13" s="137"/>
      <c r="L13" s="116"/>
      <c r="M13" s="116"/>
      <c r="N13" s="116"/>
      <c r="O13" s="71"/>
      <c r="P13" s="71"/>
      <c r="Q13" s="156"/>
      <c r="R13" s="78"/>
      <c r="S13" s="71"/>
      <c r="T13" s="92"/>
      <c r="U13" s="81"/>
      <c r="V13" s="81"/>
      <c r="W13" s="64"/>
      <c r="X13" s="65"/>
      <c r="Y13" s="68"/>
      <c r="Z13" s="69"/>
      <c r="AA13" s="141"/>
      <c r="AB13" s="71"/>
      <c r="AC13" s="84"/>
      <c r="AD13" s="85"/>
      <c r="AE13" s="87"/>
      <c r="AF13" s="61"/>
      <c r="AG13" s="61"/>
      <c r="AH13" s="61"/>
    </row>
    <row r="14" spans="1:35" ht="14.4" customHeight="1" thickBot="1" x14ac:dyDescent="0.35">
      <c r="A14" s="120">
        <f>IF(OR(B14="",B14="DISQ",B14="DNF",B14="DNS"),B14,IF(AD14&gt;1,AD14,RANK(B14,$B$9:$B$104,0)))</f>
        <v>4</v>
      </c>
      <c r="B14" s="123">
        <f t="shared" ref="B14" si="1">IF(AND(E14="",E15="",E16="",E17="",E18=""),"",IF(I14="","DNS",IF(L14="","DNF",IF(OR(Q16&gt;$S$5,AC14="DISQ"),"DISQ",S16+T14+U14+V14))))</f>
        <v>462.79415894411682</v>
      </c>
      <c r="C14" s="129" t="s">
        <v>45</v>
      </c>
      <c r="D14" s="142" t="s">
        <v>126</v>
      </c>
      <c r="E14" s="58" t="s">
        <v>209</v>
      </c>
      <c r="F14" s="43" t="s">
        <v>92</v>
      </c>
      <c r="G14" s="57">
        <f t="shared" si="0"/>
        <v>5</v>
      </c>
      <c r="H14" s="59">
        <v>233112</v>
      </c>
      <c r="I14" s="135">
        <v>11</v>
      </c>
      <c r="J14" s="135">
        <v>30</v>
      </c>
      <c r="K14" s="135">
        <v>40</v>
      </c>
      <c r="L14" s="114">
        <v>13</v>
      </c>
      <c r="M14" s="114">
        <v>29</v>
      </c>
      <c r="N14" s="114">
        <v>22</v>
      </c>
      <c r="O14" s="72">
        <f>+(I14*3600)+(J14*60)+K14</f>
        <v>41440</v>
      </c>
      <c r="P14" s="72">
        <f>+(L14*3600)+(M14*60)+N14</f>
        <v>48562</v>
      </c>
      <c r="Q14" s="74" t="str">
        <f>IF(Q16="","",IF(Q16&lt;=$S$5,"УСПЕШНО","Прекорачење времена"))</f>
        <v>УСПЕШНО</v>
      </c>
      <c r="R14" s="76">
        <f>IF(AND(Q14="УСПЕШНО",S14="УСПЕШНО"),Q16,"")</f>
        <v>7122</v>
      </c>
      <c r="S14" s="5" t="str">
        <f>IF(S16="","",IF(AND(S15=$W$5),"УСПЕШНО",IF(AND(S15&lt;$W$5),"Недостају све КТ")))</f>
        <v>УСПЕШНО</v>
      </c>
      <c r="T14" s="90">
        <f>IF(E14="","",IF(R14="",0,MIN($R$9:$R$104)/R14*100))</f>
        <v>52.794158944116823</v>
      </c>
      <c r="U14" s="79">
        <f t="shared" ref="U14" si="2">IF(E14="","",SUM(G14:G18))</f>
        <v>10</v>
      </c>
      <c r="V14" s="79">
        <f>IF(E14="","",AE14+AF14+AG14+AH14)</f>
        <v>0</v>
      </c>
      <c r="W14" s="26"/>
      <c r="X14" s="27"/>
      <c r="Y14" s="28"/>
      <c r="Z14" s="27"/>
      <c r="AA14" s="28"/>
      <c r="AB14" s="27"/>
      <c r="AC14" s="82"/>
      <c r="AD14" s="85"/>
      <c r="AE14" s="86">
        <f>IF(W15="",0,W15)</f>
        <v>0</v>
      </c>
      <c r="AF14" s="60">
        <f>IF(Y15="",0,Y15)</f>
        <v>0</v>
      </c>
      <c r="AG14" s="60">
        <f>IF(AA15="",0,AA15)</f>
        <v>0</v>
      </c>
      <c r="AH14" s="60">
        <f>IF(AB15="",0,AB15)</f>
        <v>0</v>
      </c>
    </row>
    <row r="15" spans="1:35" ht="15" customHeight="1" thickBot="1" x14ac:dyDescent="0.35">
      <c r="A15" s="121"/>
      <c r="B15" s="124"/>
      <c r="C15" s="130"/>
      <c r="D15" s="130"/>
      <c r="E15" s="58" t="s">
        <v>210</v>
      </c>
      <c r="F15" s="44" t="s">
        <v>91</v>
      </c>
      <c r="G15" s="57">
        <f t="shared" si="0"/>
        <v>0</v>
      </c>
      <c r="H15" s="18"/>
      <c r="I15" s="136"/>
      <c r="J15" s="136"/>
      <c r="K15" s="136"/>
      <c r="L15" s="115"/>
      <c r="M15" s="115"/>
      <c r="N15" s="115"/>
      <c r="O15" s="73"/>
      <c r="P15" s="73"/>
      <c r="Q15" s="75"/>
      <c r="R15" s="77"/>
      <c r="S15" s="25">
        <v>8</v>
      </c>
      <c r="T15" s="91"/>
      <c r="U15" s="80"/>
      <c r="V15" s="80"/>
      <c r="W15" s="62" t="str">
        <f>IF(AND(W14="",X14=""),"",IF($Y$5&gt;=(W14+X14),(W14*5)-(X14*5),"Погрешан унос података"))</f>
        <v/>
      </c>
      <c r="X15" s="63"/>
      <c r="Y15" s="66" t="str">
        <f>IF(AND(Y14="",Z14=""),"",IF($AA$5=(Y14+Z14),(Y14*20)-(Z14*5),"Погрешан унос података"))</f>
        <v/>
      </c>
      <c r="Z15" s="67"/>
      <c r="AA15" s="140" t="str">
        <f>IF(AA14="","",IF($AC$5&gt;=AA14,AA14*10,"Погрешан унос"))</f>
        <v/>
      </c>
      <c r="AB15" s="70" t="str">
        <f>IF(AB14="","",AB14*-5)</f>
        <v/>
      </c>
      <c r="AC15" s="83"/>
      <c r="AD15" s="85"/>
      <c r="AE15" s="86"/>
      <c r="AF15" s="60"/>
      <c r="AG15" s="60"/>
      <c r="AH15" s="60"/>
    </row>
    <row r="16" spans="1:35" ht="15" customHeight="1" thickBot="1" x14ac:dyDescent="0.35">
      <c r="A16" s="122"/>
      <c r="B16" s="125"/>
      <c r="C16" s="131"/>
      <c r="D16" s="131"/>
      <c r="E16" s="17" t="s">
        <v>211</v>
      </c>
      <c r="F16" s="44" t="s">
        <v>92</v>
      </c>
      <c r="G16" s="57">
        <f t="shared" si="0"/>
        <v>5</v>
      </c>
      <c r="H16" s="18"/>
      <c r="I16" s="158"/>
      <c r="J16" s="158"/>
      <c r="K16" s="158"/>
      <c r="L16" s="157"/>
      <c r="M16" s="157"/>
      <c r="N16" s="157"/>
      <c r="O16" s="73"/>
      <c r="P16" s="73"/>
      <c r="Q16" s="154">
        <f>IF(OR(O14=0,P14=0),"",P14-O14)</f>
        <v>7122</v>
      </c>
      <c r="R16" s="77"/>
      <c r="S16" s="70">
        <f>IF(S15="","",S15*50)</f>
        <v>400</v>
      </c>
      <c r="T16" s="91"/>
      <c r="U16" s="80"/>
      <c r="V16" s="80"/>
      <c r="W16" s="149"/>
      <c r="X16" s="150"/>
      <c r="Y16" s="151"/>
      <c r="Z16" s="152"/>
      <c r="AA16" s="153"/>
      <c r="AB16" s="73"/>
      <c r="AC16" s="83"/>
      <c r="AD16" s="85"/>
      <c r="AE16" s="86"/>
      <c r="AF16" s="60"/>
      <c r="AG16" s="60"/>
      <c r="AH16" s="60"/>
    </row>
    <row r="17" spans="1:34" ht="15" customHeight="1" thickBot="1" x14ac:dyDescent="0.35">
      <c r="A17" s="122"/>
      <c r="B17" s="125"/>
      <c r="C17" s="131"/>
      <c r="D17" s="131"/>
      <c r="E17" s="17"/>
      <c r="F17" s="44"/>
      <c r="G17" s="57">
        <f t="shared" si="0"/>
        <v>0</v>
      </c>
      <c r="H17" s="18"/>
      <c r="I17" s="158"/>
      <c r="J17" s="158"/>
      <c r="K17" s="158"/>
      <c r="L17" s="157"/>
      <c r="M17" s="157"/>
      <c r="N17" s="157"/>
      <c r="O17" s="73"/>
      <c r="P17" s="73"/>
      <c r="Q17" s="155"/>
      <c r="R17" s="77"/>
      <c r="S17" s="73"/>
      <c r="T17" s="91"/>
      <c r="U17" s="80"/>
      <c r="V17" s="80"/>
      <c r="W17" s="149"/>
      <c r="X17" s="150"/>
      <c r="Y17" s="151"/>
      <c r="Z17" s="152"/>
      <c r="AA17" s="153"/>
      <c r="AB17" s="73"/>
      <c r="AC17" s="83"/>
      <c r="AD17" s="85"/>
      <c r="AE17" s="86"/>
      <c r="AF17" s="60"/>
      <c r="AG17" s="60"/>
      <c r="AH17" s="60"/>
    </row>
    <row r="18" spans="1:34" s="9" customFormat="1" ht="15" customHeight="1" thickBot="1" x14ac:dyDescent="0.35">
      <c r="A18" s="122"/>
      <c r="B18" s="125"/>
      <c r="C18" s="131"/>
      <c r="D18" s="143"/>
      <c r="E18" s="19"/>
      <c r="F18" s="45"/>
      <c r="G18" s="57">
        <f t="shared" si="0"/>
        <v>0</v>
      </c>
      <c r="H18" s="20"/>
      <c r="I18" s="137"/>
      <c r="J18" s="137"/>
      <c r="K18" s="137"/>
      <c r="L18" s="116"/>
      <c r="M18" s="116"/>
      <c r="N18" s="116"/>
      <c r="O18" s="71"/>
      <c r="P18" s="71"/>
      <c r="Q18" s="156"/>
      <c r="R18" s="78"/>
      <c r="S18" s="71"/>
      <c r="T18" s="92"/>
      <c r="U18" s="81"/>
      <c r="V18" s="81"/>
      <c r="W18" s="64"/>
      <c r="X18" s="65"/>
      <c r="Y18" s="68"/>
      <c r="Z18" s="69"/>
      <c r="AA18" s="141"/>
      <c r="AB18" s="71"/>
      <c r="AC18" s="84"/>
      <c r="AD18" s="85"/>
      <c r="AE18" s="87"/>
      <c r="AF18" s="61"/>
      <c r="AG18" s="61"/>
      <c r="AH18" s="61"/>
    </row>
    <row r="19" spans="1:34" ht="14.4" customHeight="1" thickBot="1" x14ac:dyDescent="0.35">
      <c r="A19" s="120">
        <f>IF(OR(B19="",B19="DISQ",B19="DNF",B19="DNS"),B19,IF(AD19&gt;1,AD19,RANK(B19,$B$9:$B$104,0)))</f>
        <v>8</v>
      </c>
      <c r="B19" s="123">
        <f t="shared" ref="B19" si="3">IF(AND(E19="",E20="",E21="",E22="",E23=""),"",IF(I19="","DNS",IF(L19="","DNF",IF(OR(Q21&gt;$S$5,AC19="DISQ"),"DISQ",S21+T19+U19+V19))))</f>
        <v>310</v>
      </c>
      <c r="C19" s="129" t="s">
        <v>45</v>
      </c>
      <c r="D19" s="142" t="s">
        <v>127</v>
      </c>
      <c r="E19" s="15" t="s">
        <v>212</v>
      </c>
      <c r="F19" s="43" t="s">
        <v>92</v>
      </c>
      <c r="G19" s="57">
        <f t="shared" si="0"/>
        <v>5</v>
      </c>
      <c r="H19" s="16">
        <v>2122665</v>
      </c>
      <c r="I19" s="135">
        <v>11</v>
      </c>
      <c r="J19" s="135">
        <v>0</v>
      </c>
      <c r="K19" s="135">
        <v>0</v>
      </c>
      <c r="L19" s="114">
        <v>12</v>
      </c>
      <c r="M19" s="114">
        <v>59</v>
      </c>
      <c r="N19" s="114">
        <v>59</v>
      </c>
      <c r="O19" s="72">
        <f>+(I19*3600)+(J19*60)+K19</f>
        <v>39600</v>
      </c>
      <c r="P19" s="72">
        <f>+(L19*3600)+(M19*60)+N19</f>
        <v>46799</v>
      </c>
      <c r="Q19" s="74" t="str">
        <f>IF(Q21="","",IF(Q21&lt;=$S$5,"УСПЕШНО","Прекорачење времена"))</f>
        <v>УСПЕШНО</v>
      </c>
      <c r="R19" s="76" t="str">
        <f>IF(AND(Q19="УСПЕШНО",S19="УСПЕШНО"),Q21,"")</f>
        <v/>
      </c>
      <c r="S19" s="5" t="str">
        <f>IF(S21="","",IF(AND(S20=$W$5),"УСПЕШНО",IF(AND(S20&lt;$W$5),"Недостају све КТ")))</f>
        <v>Недостају све КТ</v>
      </c>
      <c r="T19" s="90">
        <f>IF(E19="","",IF(R19="",0,MIN($R$9:$R$104)/R19*100))</f>
        <v>0</v>
      </c>
      <c r="U19" s="79">
        <f t="shared" ref="U19" si="4">IF(E19="","",SUM(G19:G23))</f>
        <v>10</v>
      </c>
      <c r="V19" s="79">
        <f>IF(E19="","",AE19+AF19+AG19+AH19)</f>
        <v>0</v>
      </c>
      <c r="W19" s="26"/>
      <c r="X19" s="27"/>
      <c r="Y19" s="28"/>
      <c r="Z19" s="27"/>
      <c r="AA19" s="28"/>
      <c r="AB19" s="27"/>
      <c r="AC19" s="82"/>
      <c r="AD19" s="85"/>
      <c r="AE19" s="86">
        <f>IF(W20="",0,W20)</f>
        <v>0</v>
      </c>
      <c r="AF19" s="60">
        <f>IF(Y20="",0,Y20)</f>
        <v>0</v>
      </c>
      <c r="AG19" s="60">
        <f>IF(AA20="",0,AA20)</f>
        <v>0</v>
      </c>
      <c r="AH19" s="60">
        <f>IF(AB20="",0,AB20)</f>
        <v>0</v>
      </c>
    </row>
    <row r="20" spans="1:34" ht="15" customHeight="1" thickBot="1" x14ac:dyDescent="0.35">
      <c r="A20" s="121"/>
      <c r="B20" s="124"/>
      <c r="C20" s="130"/>
      <c r="D20" s="130"/>
      <c r="E20" s="17" t="s">
        <v>213</v>
      </c>
      <c r="F20" s="44" t="s">
        <v>92</v>
      </c>
      <c r="G20" s="57">
        <f t="shared" si="0"/>
        <v>5</v>
      </c>
      <c r="H20" s="18"/>
      <c r="I20" s="136"/>
      <c r="J20" s="136"/>
      <c r="K20" s="136"/>
      <c r="L20" s="115"/>
      <c r="M20" s="115"/>
      <c r="N20" s="115"/>
      <c r="O20" s="73"/>
      <c r="P20" s="73"/>
      <c r="Q20" s="75"/>
      <c r="R20" s="77"/>
      <c r="S20" s="25">
        <v>6</v>
      </c>
      <c r="T20" s="91"/>
      <c r="U20" s="80"/>
      <c r="V20" s="80"/>
      <c r="W20" s="62" t="str">
        <f>IF(AND(W19="",X19=""),"",IF($Y$5&gt;=(W19+X19),(W19*5)-(X19*5),"Погрешан унос података"))</f>
        <v/>
      </c>
      <c r="X20" s="63"/>
      <c r="Y20" s="66" t="str">
        <f>IF(AND(Y19="",Z19=""),"",IF($AA$5=(Y19+Z19),(Y19*20)-(Z19*5),"Погрешан унос података"))</f>
        <v/>
      </c>
      <c r="Z20" s="67"/>
      <c r="AA20" s="140" t="str">
        <f>IF(AA19="","",IF($AC$5&gt;=AA19,AA19*10,"Погрешан унос"))</f>
        <v/>
      </c>
      <c r="AB20" s="70" t="str">
        <f>IF(AB19="","",AB19*-5)</f>
        <v/>
      </c>
      <c r="AC20" s="83"/>
      <c r="AD20" s="85"/>
      <c r="AE20" s="86"/>
      <c r="AF20" s="60"/>
      <c r="AG20" s="60"/>
      <c r="AH20" s="60"/>
    </row>
    <row r="21" spans="1:34" ht="15" customHeight="1" thickBot="1" x14ac:dyDescent="0.35">
      <c r="A21" s="122"/>
      <c r="B21" s="125"/>
      <c r="C21" s="131"/>
      <c r="D21" s="131"/>
      <c r="E21" s="17"/>
      <c r="F21" s="44"/>
      <c r="G21" s="57">
        <f t="shared" si="0"/>
        <v>0</v>
      </c>
      <c r="H21" s="18"/>
      <c r="I21" s="158"/>
      <c r="J21" s="158"/>
      <c r="K21" s="158"/>
      <c r="L21" s="157"/>
      <c r="M21" s="157"/>
      <c r="N21" s="157"/>
      <c r="O21" s="73"/>
      <c r="P21" s="73"/>
      <c r="Q21" s="154">
        <f>IF(OR(O19=0,P19=0),"",P19-O19)</f>
        <v>7199</v>
      </c>
      <c r="R21" s="77"/>
      <c r="S21" s="70">
        <f>IF(S20="","",S20*50)</f>
        <v>300</v>
      </c>
      <c r="T21" s="91"/>
      <c r="U21" s="80"/>
      <c r="V21" s="80"/>
      <c r="W21" s="149"/>
      <c r="X21" s="150"/>
      <c r="Y21" s="151"/>
      <c r="Z21" s="152"/>
      <c r="AA21" s="153"/>
      <c r="AB21" s="73"/>
      <c r="AC21" s="83"/>
      <c r="AD21" s="85"/>
      <c r="AE21" s="86"/>
      <c r="AF21" s="60"/>
      <c r="AG21" s="60"/>
      <c r="AH21" s="60"/>
    </row>
    <row r="22" spans="1:34" ht="15" customHeight="1" thickBot="1" x14ac:dyDescent="0.35">
      <c r="A22" s="122"/>
      <c r="B22" s="125"/>
      <c r="C22" s="131"/>
      <c r="D22" s="131"/>
      <c r="E22" s="17"/>
      <c r="F22" s="44"/>
      <c r="G22" s="57">
        <f t="shared" si="0"/>
        <v>0</v>
      </c>
      <c r="H22" s="18"/>
      <c r="I22" s="158"/>
      <c r="J22" s="158"/>
      <c r="K22" s="158"/>
      <c r="L22" s="157"/>
      <c r="M22" s="157"/>
      <c r="N22" s="157"/>
      <c r="O22" s="73"/>
      <c r="P22" s="73"/>
      <c r="Q22" s="155"/>
      <c r="R22" s="77"/>
      <c r="S22" s="73"/>
      <c r="T22" s="91"/>
      <c r="U22" s="80"/>
      <c r="V22" s="80"/>
      <c r="W22" s="149"/>
      <c r="X22" s="150"/>
      <c r="Y22" s="151"/>
      <c r="Z22" s="152"/>
      <c r="AA22" s="153"/>
      <c r="AB22" s="73"/>
      <c r="AC22" s="83"/>
      <c r="AD22" s="85"/>
      <c r="AE22" s="86"/>
      <c r="AF22" s="60"/>
      <c r="AG22" s="60"/>
      <c r="AH22" s="60"/>
    </row>
    <row r="23" spans="1:34" s="9" customFormat="1" ht="15" customHeight="1" thickBot="1" x14ac:dyDescent="0.35">
      <c r="A23" s="122"/>
      <c r="B23" s="125"/>
      <c r="C23" s="131"/>
      <c r="D23" s="143"/>
      <c r="E23" s="19"/>
      <c r="F23" s="45"/>
      <c r="G23" s="57">
        <f t="shared" si="0"/>
        <v>0</v>
      </c>
      <c r="H23" s="20"/>
      <c r="I23" s="137"/>
      <c r="J23" s="137"/>
      <c r="K23" s="137"/>
      <c r="L23" s="116"/>
      <c r="M23" s="116"/>
      <c r="N23" s="116"/>
      <c r="O23" s="71"/>
      <c r="P23" s="71"/>
      <c r="Q23" s="156"/>
      <c r="R23" s="78"/>
      <c r="S23" s="71"/>
      <c r="T23" s="92"/>
      <c r="U23" s="81"/>
      <c r="V23" s="81"/>
      <c r="W23" s="64"/>
      <c r="X23" s="65"/>
      <c r="Y23" s="68"/>
      <c r="Z23" s="69"/>
      <c r="AA23" s="141"/>
      <c r="AB23" s="71"/>
      <c r="AC23" s="84"/>
      <c r="AD23" s="85"/>
      <c r="AE23" s="87"/>
      <c r="AF23" s="61"/>
      <c r="AG23" s="61"/>
      <c r="AH23" s="61"/>
    </row>
    <row r="24" spans="1:34" ht="14.4" customHeight="1" thickBot="1" x14ac:dyDescent="0.35">
      <c r="A24" s="120">
        <f>IF(OR(B24="",B24="DISQ",B24="DNF",B24="DNS"),B24,IF(AD24&gt;1,AD24,RANK(B24,$B$9:$B$104,0)))</f>
        <v>3</v>
      </c>
      <c r="B24" s="123">
        <f t="shared" ref="B24" si="5">IF(AND(E24="",E25="",E26="",E27="",E28=""),"",IF(I24="","DNS",IF(L24="","DNF",IF(OR(Q26&gt;$S$5,AC24="DISQ"),"DISQ",S26+T24+U24+V24))))</f>
        <v>466.37181409295351</v>
      </c>
      <c r="C24" s="129" t="s">
        <v>45</v>
      </c>
      <c r="D24" s="142" t="s">
        <v>128</v>
      </c>
      <c r="E24" s="15" t="s">
        <v>214</v>
      </c>
      <c r="F24" s="43" t="s">
        <v>91</v>
      </c>
      <c r="G24" s="57">
        <f t="shared" si="0"/>
        <v>0</v>
      </c>
      <c r="H24" s="16">
        <v>7202850</v>
      </c>
      <c r="I24" s="135">
        <v>11</v>
      </c>
      <c r="J24" s="135">
        <v>20</v>
      </c>
      <c r="K24" s="135">
        <v>41</v>
      </c>
      <c r="L24" s="114">
        <v>13</v>
      </c>
      <c r="M24" s="114">
        <v>11</v>
      </c>
      <c r="N24" s="114">
        <v>51</v>
      </c>
      <c r="O24" s="72">
        <f>+(I24*3600)+(J24*60)+K24</f>
        <v>40841</v>
      </c>
      <c r="P24" s="72">
        <f>+(L24*3600)+(M24*60)+N24</f>
        <v>47511</v>
      </c>
      <c r="Q24" s="74" t="str">
        <f>IF(Q26="","",IF(Q26&lt;=$S$5,"УСПЕШНО","Прекорачење времена"))</f>
        <v>УСПЕШНО</v>
      </c>
      <c r="R24" s="76">
        <f>IF(AND(Q24="УСПЕШНО",S24="УСПЕШНО"),Q26,"")</f>
        <v>6670</v>
      </c>
      <c r="S24" s="5" t="str">
        <f>IF(S26="","",IF(AND(S25=$W$5),"УСПЕШНО",IF(AND(S25&lt;$W$5),"Недостају све КТ")))</f>
        <v>УСПЕШНО</v>
      </c>
      <c r="T24" s="90">
        <f>IF(E24="","",IF(R24="",0,MIN($R$9:$R$104)/R24*100))</f>
        <v>56.371814092953521</v>
      </c>
      <c r="U24" s="79">
        <f t="shared" ref="U24" si="6">IF(E24="","",SUM(G24:G28))</f>
        <v>10</v>
      </c>
      <c r="V24" s="79">
        <f>IF(E24="","",AE24+AF24+AG24+AH24)</f>
        <v>0</v>
      </c>
      <c r="W24" s="26"/>
      <c r="X24" s="27"/>
      <c r="Y24" s="28"/>
      <c r="Z24" s="27"/>
      <c r="AA24" s="28"/>
      <c r="AB24" s="27"/>
      <c r="AC24" s="82"/>
      <c r="AD24" s="85"/>
      <c r="AE24" s="86">
        <f>IF(W25="",0,W25)</f>
        <v>0</v>
      </c>
      <c r="AF24" s="60">
        <f>IF(Y25="",0,Y25)</f>
        <v>0</v>
      </c>
      <c r="AG24" s="60">
        <f>IF(AA25="",0,AA25)</f>
        <v>0</v>
      </c>
      <c r="AH24" s="60">
        <f>IF(AB25="",0,AB25)</f>
        <v>0</v>
      </c>
    </row>
    <row r="25" spans="1:34" ht="15" customHeight="1" thickBot="1" x14ac:dyDescent="0.35">
      <c r="A25" s="121"/>
      <c r="B25" s="124"/>
      <c r="C25" s="130"/>
      <c r="D25" s="130"/>
      <c r="E25" s="17" t="s">
        <v>215</v>
      </c>
      <c r="F25" s="44" t="s">
        <v>92</v>
      </c>
      <c r="G25" s="57">
        <f t="shared" si="0"/>
        <v>5</v>
      </c>
      <c r="H25" s="18"/>
      <c r="I25" s="136"/>
      <c r="J25" s="136"/>
      <c r="K25" s="136"/>
      <c r="L25" s="115"/>
      <c r="M25" s="115"/>
      <c r="N25" s="115"/>
      <c r="O25" s="73"/>
      <c r="P25" s="73"/>
      <c r="Q25" s="75"/>
      <c r="R25" s="77"/>
      <c r="S25" s="25">
        <v>8</v>
      </c>
      <c r="T25" s="91"/>
      <c r="U25" s="80"/>
      <c r="V25" s="80"/>
      <c r="W25" s="62" t="str">
        <f>IF(AND(W24="",X24=""),"",IF($Y$5&gt;=(W24+X24),(W24*5)-(X24*5),"Погрешан унос података"))</f>
        <v/>
      </c>
      <c r="X25" s="63"/>
      <c r="Y25" s="66" t="str">
        <f>IF(AND(Y24="",Z24=""),"",IF($AA$5=(Y24+Z24),(Y24*20)-(Z24*5),"Погрешан унос података"))</f>
        <v/>
      </c>
      <c r="Z25" s="67"/>
      <c r="AA25" s="140" t="str">
        <f>IF(AA24="","",IF($AC$5&gt;=AA24,AA24*10,"Погрешан унос"))</f>
        <v/>
      </c>
      <c r="AB25" s="70" t="str">
        <f>IF(AB24="","",AB24*-5)</f>
        <v/>
      </c>
      <c r="AC25" s="83"/>
      <c r="AD25" s="85"/>
      <c r="AE25" s="86"/>
      <c r="AF25" s="60"/>
      <c r="AG25" s="60"/>
      <c r="AH25" s="60"/>
    </row>
    <row r="26" spans="1:34" ht="15" customHeight="1" thickBot="1" x14ac:dyDescent="0.35">
      <c r="A26" s="122"/>
      <c r="B26" s="125"/>
      <c r="C26" s="131"/>
      <c r="D26" s="131"/>
      <c r="E26" s="17" t="s">
        <v>216</v>
      </c>
      <c r="F26" s="44" t="s">
        <v>92</v>
      </c>
      <c r="G26" s="57">
        <f t="shared" si="0"/>
        <v>5</v>
      </c>
      <c r="H26" s="18"/>
      <c r="I26" s="158"/>
      <c r="J26" s="158"/>
      <c r="K26" s="158"/>
      <c r="L26" s="157"/>
      <c r="M26" s="157"/>
      <c r="N26" s="157"/>
      <c r="O26" s="73"/>
      <c r="P26" s="73"/>
      <c r="Q26" s="154">
        <f>IF(OR(O24=0,P24=0),"",P24-O24)</f>
        <v>6670</v>
      </c>
      <c r="R26" s="77"/>
      <c r="S26" s="70">
        <f>IF(S25="","",S25*50)</f>
        <v>400</v>
      </c>
      <c r="T26" s="91"/>
      <c r="U26" s="80"/>
      <c r="V26" s="80"/>
      <c r="W26" s="149"/>
      <c r="X26" s="150"/>
      <c r="Y26" s="151"/>
      <c r="Z26" s="152"/>
      <c r="AA26" s="153"/>
      <c r="AB26" s="73"/>
      <c r="AC26" s="83"/>
      <c r="AD26" s="85"/>
      <c r="AE26" s="86"/>
      <c r="AF26" s="60"/>
      <c r="AG26" s="60"/>
      <c r="AH26" s="60"/>
    </row>
    <row r="27" spans="1:34" ht="15" customHeight="1" thickBot="1" x14ac:dyDescent="0.35">
      <c r="A27" s="122"/>
      <c r="B27" s="125"/>
      <c r="C27" s="131"/>
      <c r="D27" s="131"/>
      <c r="E27" s="17"/>
      <c r="F27" s="44"/>
      <c r="G27" s="57">
        <f t="shared" si="0"/>
        <v>0</v>
      </c>
      <c r="H27" s="18"/>
      <c r="I27" s="158"/>
      <c r="J27" s="158"/>
      <c r="K27" s="158"/>
      <c r="L27" s="157"/>
      <c r="M27" s="157"/>
      <c r="N27" s="157"/>
      <c r="O27" s="73"/>
      <c r="P27" s="73"/>
      <c r="Q27" s="155"/>
      <c r="R27" s="77"/>
      <c r="S27" s="73"/>
      <c r="T27" s="91"/>
      <c r="U27" s="80"/>
      <c r="V27" s="80"/>
      <c r="W27" s="149"/>
      <c r="X27" s="150"/>
      <c r="Y27" s="151"/>
      <c r="Z27" s="152"/>
      <c r="AA27" s="153"/>
      <c r="AB27" s="73"/>
      <c r="AC27" s="83"/>
      <c r="AD27" s="85"/>
      <c r="AE27" s="86"/>
      <c r="AF27" s="60"/>
      <c r="AG27" s="60"/>
      <c r="AH27" s="60"/>
    </row>
    <row r="28" spans="1:34" s="9" customFormat="1" ht="15" customHeight="1" thickBot="1" x14ac:dyDescent="0.35">
      <c r="A28" s="122"/>
      <c r="B28" s="125"/>
      <c r="C28" s="131"/>
      <c r="D28" s="143"/>
      <c r="E28" s="19"/>
      <c r="F28" s="45"/>
      <c r="G28" s="57">
        <f t="shared" si="0"/>
        <v>0</v>
      </c>
      <c r="H28" s="20"/>
      <c r="I28" s="137"/>
      <c r="J28" s="137"/>
      <c r="K28" s="137"/>
      <c r="L28" s="116"/>
      <c r="M28" s="116"/>
      <c r="N28" s="116"/>
      <c r="O28" s="71"/>
      <c r="P28" s="71"/>
      <c r="Q28" s="156"/>
      <c r="R28" s="78"/>
      <c r="S28" s="71"/>
      <c r="T28" s="92"/>
      <c r="U28" s="81"/>
      <c r="V28" s="81"/>
      <c r="W28" s="64"/>
      <c r="X28" s="65"/>
      <c r="Y28" s="68"/>
      <c r="Z28" s="69"/>
      <c r="AA28" s="141"/>
      <c r="AB28" s="71"/>
      <c r="AC28" s="84"/>
      <c r="AD28" s="85"/>
      <c r="AE28" s="87"/>
      <c r="AF28" s="61"/>
      <c r="AG28" s="61"/>
      <c r="AH28" s="61"/>
    </row>
    <row r="29" spans="1:34" ht="14.4" customHeight="1" thickBot="1" x14ac:dyDescent="0.35">
      <c r="A29" s="120">
        <f>IF(OR(B29="",B29="DISQ",B29="DNF",B29="DNS"),B29,IF(AD29&gt;1,AD29,RANK(B29,$B$9:$B$104,0)))</f>
        <v>5</v>
      </c>
      <c r="B29" s="123">
        <f t="shared" ref="B29" si="7">IF(AND(E29="",E30="",E31="",E32="",E33=""),"",IF(I29="","DNS",IF(L29="","DNF",IF(OR(Q31&gt;$S$5,AC29="DISQ"),"DISQ",S31+T29+U29+V29))))</f>
        <v>457.66130054506277</v>
      </c>
      <c r="C29" s="129"/>
      <c r="D29" s="142" t="s">
        <v>205</v>
      </c>
      <c r="E29" s="15" t="s">
        <v>218</v>
      </c>
      <c r="F29" s="43" t="s">
        <v>92</v>
      </c>
      <c r="G29" s="57">
        <f t="shared" si="0"/>
        <v>5</v>
      </c>
      <c r="H29" s="16">
        <v>2122664</v>
      </c>
      <c r="I29" s="135">
        <v>11</v>
      </c>
      <c r="J29" s="135">
        <v>10</v>
      </c>
      <c r="K29" s="135">
        <v>8</v>
      </c>
      <c r="L29" s="114">
        <v>13</v>
      </c>
      <c r="M29" s="114">
        <v>21</v>
      </c>
      <c r="N29" s="114">
        <v>37</v>
      </c>
      <c r="O29" s="72">
        <f>+(I29*3600)+(J29*60)+K29</f>
        <v>40208</v>
      </c>
      <c r="P29" s="72">
        <f>+(L29*3600)+(M29*60)+N29</f>
        <v>48097</v>
      </c>
      <c r="Q29" s="74" t="str">
        <f>IF(Q31="","",IF(Q31&lt;=$S$5,"УСПЕШНО","Прекорачење времена"))</f>
        <v>УСПЕШНО</v>
      </c>
      <c r="R29" s="76">
        <f>IF(AND(Q29="УСПЕШНО",S29="УСПЕШНО"),Q31,"")</f>
        <v>7889</v>
      </c>
      <c r="S29" s="5" t="str">
        <f>IF(S31="","",IF(AND(S30=$W$5),"УСПЕШНО",IF(AND(S30&lt;$W$5),"Недостају све КТ")))</f>
        <v>УСПЕШНО</v>
      </c>
      <c r="T29" s="90">
        <f>IF(E29="","",IF(R29="",0,MIN($R$9:$R$104)/R29*100))</f>
        <v>47.661300545062744</v>
      </c>
      <c r="U29" s="79">
        <f t="shared" ref="U29" si="8">IF(E29="","",SUM(G29:G33))</f>
        <v>10</v>
      </c>
      <c r="V29" s="79">
        <f>IF(E29="","",AE29+AF29+AG29+AH29)</f>
        <v>0</v>
      </c>
      <c r="W29" s="26"/>
      <c r="X29" s="27"/>
      <c r="Y29" s="28"/>
      <c r="Z29" s="27"/>
      <c r="AA29" s="28"/>
      <c r="AB29" s="27"/>
      <c r="AC29" s="82"/>
      <c r="AD29" s="85"/>
      <c r="AE29" s="86">
        <f>IF(W30="",0,W30)</f>
        <v>0</v>
      </c>
      <c r="AF29" s="60">
        <f>IF(Y30="",0,Y30)</f>
        <v>0</v>
      </c>
      <c r="AG29" s="60">
        <f>IF(AA30="",0,AA30)</f>
        <v>0</v>
      </c>
      <c r="AH29" s="60">
        <f>IF(AB30="",0,AB30)</f>
        <v>0</v>
      </c>
    </row>
    <row r="30" spans="1:34" ht="15" customHeight="1" thickBot="1" x14ac:dyDescent="0.35">
      <c r="A30" s="121"/>
      <c r="B30" s="124"/>
      <c r="C30" s="130"/>
      <c r="D30" s="130"/>
      <c r="E30" s="17" t="s">
        <v>217</v>
      </c>
      <c r="F30" s="44" t="s">
        <v>92</v>
      </c>
      <c r="G30" s="57">
        <f t="shared" si="0"/>
        <v>5</v>
      </c>
      <c r="H30" s="18"/>
      <c r="I30" s="136"/>
      <c r="J30" s="136"/>
      <c r="K30" s="136"/>
      <c r="L30" s="115"/>
      <c r="M30" s="115"/>
      <c r="N30" s="115"/>
      <c r="O30" s="73"/>
      <c r="P30" s="73"/>
      <c r="Q30" s="75"/>
      <c r="R30" s="77"/>
      <c r="S30" s="25">
        <v>8</v>
      </c>
      <c r="T30" s="91"/>
      <c r="U30" s="80"/>
      <c r="V30" s="80"/>
      <c r="W30" s="62" t="str">
        <f>IF(AND(W29="",X29=""),"",IF($Y$5&gt;=(W29+X29),(W29*5)-(X29*5),"Погрешан унос података"))</f>
        <v/>
      </c>
      <c r="X30" s="63"/>
      <c r="Y30" s="66" t="str">
        <f>IF(AND(Y29="",Z29=""),"",IF($AA$5=(Y29+Z29),(Y29*20)-(Z29*5),"Погрешан унос података"))</f>
        <v/>
      </c>
      <c r="Z30" s="67"/>
      <c r="AA30" s="140" t="str">
        <f>IF(AA29="","",IF($AC$5&gt;=AA29,AA29*10,"Погрешан унос"))</f>
        <v/>
      </c>
      <c r="AB30" s="70" t="str">
        <f>IF(AB29="","",AB29*-5)</f>
        <v/>
      </c>
      <c r="AC30" s="83"/>
      <c r="AD30" s="85"/>
      <c r="AE30" s="86"/>
      <c r="AF30" s="60"/>
      <c r="AG30" s="60"/>
      <c r="AH30" s="60"/>
    </row>
    <row r="31" spans="1:34" ht="15" customHeight="1" thickBot="1" x14ac:dyDescent="0.35">
      <c r="A31" s="122"/>
      <c r="B31" s="125"/>
      <c r="C31" s="131"/>
      <c r="D31" s="131"/>
      <c r="E31" s="17"/>
      <c r="F31" s="44"/>
      <c r="G31" s="57">
        <f t="shared" si="0"/>
        <v>0</v>
      </c>
      <c r="H31" s="18"/>
      <c r="I31" s="158"/>
      <c r="J31" s="158"/>
      <c r="K31" s="158"/>
      <c r="L31" s="157"/>
      <c r="M31" s="157"/>
      <c r="N31" s="157"/>
      <c r="O31" s="73"/>
      <c r="P31" s="73"/>
      <c r="Q31" s="154">
        <f>IF(OR(O29=0,P29=0),"",P29-O29)</f>
        <v>7889</v>
      </c>
      <c r="R31" s="77"/>
      <c r="S31" s="70">
        <f>IF(S30="","",S30*50)</f>
        <v>400</v>
      </c>
      <c r="T31" s="91"/>
      <c r="U31" s="80"/>
      <c r="V31" s="80"/>
      <c r="W31" s="149"/>
      <c r="X31" s="150"/>
      <c r="Y31" s="151"/>
      <c r="Z31" s="152"/>
      <c r="AA31" s="153"/>
      <c r="AB31" s="73"/>
      <c r="AC31" s="83"/>
      <c r="AD31" s="85"/>
      <c r="AE31" s="86"/>
      <c r="AF31" s="60"/>
      <c r="AG31" s="60"/>
      <c r="AH31" s="60"/>
    </row>
    <row r="32" spans="1:34" ht="15" customHeight="1" thickBot="1" x14ac:dyDescent="0.35">
      <c r="A32" s="122"/>
      <c r="B32" s="125"/>
      <c r="C32" s="131"/>
      <c r="D32" s="131"/>
      <c r="E32" s="17"/>
      <c r="F32" s="44"/>
      <c r="G32" s="57">
        <f t="shared" si="0"/>
        <v>0</v>
      </c>
      <c r="H32" s="18"/>
      <c r="I32" s="158"/>
      <c r="J32" s="158"/>
      <c r="K32" s="158"/>
      <c r="L32" s="157"/>
      <c r="M32" s="157"/>
      <c r="N32" s="157"/>
      <c r="O32" s="73"/>
      <c r="P32" s="73"/>
      <c r="Q32" s="155"/>
      <c r="R32" s="77"/>
      <c r="S32" s="73"/>
      <c r="T32" s="91"/>
      <c r="U32" s="80"/>
      <c r="V32" s="80"/>
      <c r="W32" s="149"/>
      <c r="X32" s="150"/>
      <c r="Y32" s="151"/>
      <c r="Z32" s="152"/>
      <c r="AA32" s="153"/>
      <c r="AB32" s="73"/>
      <c r="AC32" s="83"/>
      <c r="AD32" s="85"/>
      <c r="AE32" s="86"/>
      <c r="AF32" s="60"/>
      <c r="AG32" s="60"/>
      <c r="AH32" s="60"/>
    </row>
    <row r="33" spans="1:34" s="9" customFormat="1" ht="15" customHeight="1" thickBot="1" x14ac:dyDescent="0.35">
      <c r="A33" s="122"/>
      <c r="B33" s="125"/>
      <c r="C33" s="131"/>
      <c r="D33" s="143"/>
      <c r="E33" s="19"/>
      <c r="F33" s="45"/>
      <c r="G33" s="57">
        <f t="shared" si="0"/>
        <v>0</v>
      </c>
      <c r="H33" s="20"/>
      <c r="I33" s="137"/>
      <c r="J33" s="137"/>
      <c r="K33" s="137"/>
      <c r="L33" s="116"/>
      <c r="M33" s="116"/>
      <c r="N33" s="116"/>
      <c r="O33" s="71"/>
      <c r="P33" s="71"/>
      <c r="Q33" s="156"/>
      <c r="R33" s="78"/>
      <c r="S33" s="71"/>
      <c r="T33" s="92"/>
      <c r="U33" s="81"/>
      <c r="V33" s="81"/>
      <c r="W33" s="64"/>
      <c r="X33" s="65"/>
      <c r="Y33" s="68"/>
      <c r="Z33" s="69"/>
      <c r="AA33" s="141"/>
      <c r="AB33" s="71"/>
      <c r="AC33" s="84"/>
      <c r="AD33" s="85"/>
      <c r="AE33" s="87"/>
      <c r="AF33" s="61"/>
      <c r="AG33" s="61"/>
      <c r="AH33" s="61"/>
    </row>
    <row r="34" spans="1:34" ht="14.4" customHeight="1" thickBot="1" x14ac:dyDescent="0.35">
      <c r="A34" s="120">
        <f>IF(OR(B34="",B34="DISQ",B34="DNF",B34="DNS"),B34,IF(AD34&gt;1,AD34,RANK(B34,$B$9:$B$104,0)))</f>
        <v>1</v>
      </c>
      <c r="B34" s="123">
        <f t="shared" ref="B34" si="9">IF(AND(E34="",E35="",E36="",E37="",E38=""),"",IF(I34="","DNS",IF(L34="","DNF",IF(OR(Q36&gt;$S$5,AC34="DISQ"),"DISQ",S36+T34+U34+V34))))</f>
        <v>500</v>
      </c>
      <c r="C34" s="129" t="s">
        <v>37</v>
      </c>
      <c r="D34" s="142" t="s">
        <v>206</v>
      </c>
      <c r="E34" s="15" t="s">
        <v>219</v>
      </c>
      <c r="F34" s="43" t="s">
        <v>91</v>
      </c>
      <c r="G34" s="57">
        <f t="shared" si="0"/>
        <v>0</v>
      </c>
      <c r="H34" s="16">
        <v>8110432</v>
      </c>
      <c r="I34" s="135">
        <v>11</v>
      </c>
      <c r="J34" s="135">
        <v>25</v>
      </c>
      <c r="K34" s="135">
        <v>9</v>
      </c>
      <c r="L34" s="114">
        <v>12</v>
      </c>
      <c r="M34" s="114">
        <v>27</v>
      </c>
      <c r="N34" s="114">
        <v>49</v>
      </c>
      <c r="O34" s="72">
        <f>+(I34*3600)+(J34*60)+K34</f>
        <v>41109</v>
      </c>
      <c r="P34" s="72">
        <f>+(L34*3600)+(M34*60)+N34</f>
        <v>44869</v>
      </c>
      <c r="Q34" s="74" t="str">
        <f>IF(Q36="","",IF(Q36&lt;=$S$5,"УСПЕШНО","Прекорачење времена"))</f>
        <v>УСПЕШНО</v>
      </c>
      <c r="R34" s="76">
        <f>IF(AND(Q34="УСПЕШНО",S34="УСПЕШНО"),Q36,"")</f>
        <v>3760</v>
      </c>
      <c r="S34" s="5" t="str">
        <f>IF(S36="","",IF(AND(S35=$W$5),"УСПЕШНО",IF(AND(S35&lt;$W$5),"Недостају све КТ")))</f>
        <v>УСПЕШНО</v>
      </c>
      <c r="T34" s="90">
        <f>IF(E34="","",IF(R34="",0,MIN($R$9:$R$104)/R34*100))</f>
        <v>100</v>
      </c>
      <c r="U34" s="79">
        <f t="shared" ref="U34" si="10">IF(E34="","",SUM(G34:G38))</f>
        <v>0</v>
      </c>
      <c r="V34" s="79">
        <f>IF(E34="","",AE34+AF34+AG34+AH34)</f>
        <v>0</v>
      </c>
      <c r="W34" s="26"/>
      <c r="X34" s="27"/>
      <c r="Y34" s="28"/>
      <c r="Z34" s="27"/>
      <c r="AA34" s="28"/>
      <c r="AB34" s="27"/>
      <c r="AC34" s="82"/>
      <c r="AD34" s="85"/>
      <c r="AE34" s="86">
        <f>IF(W35="",0,W35)</f>
        <v>0</v>
      </c>
      <c r="AF34" s="60">
        <f>IF(Y35="",0,Y35)</f>
        <v>0</v>
      </c>
      <c r="AG34" s="60">
        <f>IF(AA35="",0,AA35)</f>
        <v>0</v>
      </c>
      <c r="AH34" s="60">
        <f>IF(AB35="",0,AB35)</f>
        <v>0</v>
      </c>
    </row>
    <row r="35" spans="1:34" ht="15" customHeight="1" thickBot="1" x14ac:dyDescent="0.35">
      <c r="A35" s="121"/>
      <c r="B35" s="124"/>
      <c r="C35" s="130"/>
      <c r="D35" s="130"/>
      <c r="E35" s="17" t="s">
        <v>220</v>
      </c>
      <c r="F35" s="44" t="s">
        <v>91</v>
      </c>
      <c r="G35" s="57">
        <f t="shared" si="0"/>
        <v>0</v>
      </c>
      <c r="H35" s="18">
        <v>2227371</v>
      </c>
      <c r="I35" s="136"/>
      <c r="J35" s="136"/>
      <c r="K35" s="136"/>
      <c r="L35" s="115"/>
      <c r="M35" s="115"/>
      <c r="N35" s="115"/>
      <c r="O35" s="73"/>
      <c r="P35" s="73"/>
      <c r="Q35" s="75"/>
      <c r="R35" s="77"/>
      <c r="S35" s="25">
        <v>8</v>
      </c>
      <c r="T35" s="91"/>
      <c r="U35" s="80"/>
      <c r="V35" s="80"/>
      <c r="W35" s="62" t="str">
        <f>IF(AND(W34="",X34=""),"",IF($Y$5&gt;=(W34+X34),(W34*5)-(X34*5),"Погрешан унос података"))</f>
        <v/>
      </c>
      <c r="X35" s="63"/>
      <c r="Y35" s="66" t="str">
        <f>IF(AND(Y34="",Z34=""),"",IF($AA$5=(Y34+Z34),(Y34*20)-(Z34*5),"Погрешан унос података"))</f>
        <v/>
      </c>
      <c r="Z35" s="67"/>
      <c r="AA35" s="140" t="str">
        <f>IF(AA34="","",IF($AC$5&gt;=AA34,AA34*10,"Погрешан унос"))</f>
        <v/>
      </c>
      <c r="AB35" s="70" t="str">
        <f>IF(AB34="","",AB34*-5)</f>
        <v/>
      </c>
      <c r="AC35" s="83"/>
      <c r="AD35" s="85"/>
      <c r="AE35" s="86"/>
      <c r="AF35" s="60"/>
      <c r="AG35" s="60"/>
      <c r="AH35" s="60"/>
    </row>
    <row r="36" spans="1:34" ht="15" customHeight="1" thickBot="1" x14ac:dyDescent="0.35">
      <c r="A36" s="122"/>
      <c r="B36" s="125"/>
      <c r="C36" s="131"/>
      <c r="D36" s="131"/>
      <c r="E36" s="17"/>
      <c r="F36" s="44"/>
      <c r="G36" s="57">
        <f t="shared" si="0"/>
        <v>0</v>
      </c>
      <c r="H36" s="18"/>
      <c r="I36" s="158"/>
      <c r="J36" s="158"/>
      <c r="K36" s="158"/>
      <c r="L36" s="157"/>
      <c r="M36" s="157"/>
      <c r="N36" s="157"/>
      <c r="O36" s="73"/>
      <c r="P36" s="73"/>
      <c r="Q36" s="154">
        <f>IF(OR(O34=0,P34=0),"",P34-O34)</f>
        <v>3760</v>
      </c>
      <c r="R36" s="77"/>
      <c r="S36" s="70">
        <f>IF(S35="","",S35*50)</f>
        <v>400</v>
      </c>
      <c r="T36" s="91"/>
      <c r="U36" s="80"/>
      <c r="V36" s="80"/>
      <c r="W36" s="149"/>
      <c r="X36" s="150"/>
      <c r="Y36" s="151"/>
      <c r="Z36" s="152"/>
      <c r="AA36" s="153"/>
      <c r="AB36" s="73"/>
      <c r="AC36" s="83"/>
      <c r="AD36" s="85"/>
      <c r="AE36" s="86"/>
      <c r="AF36" s="60"/>
      <c r="AG36" s="60"/>
      <c r="AH36" s="60"/>
    </row>
    <row r="37" spans="1:34" ht="15" customHeight="1" thickBot="1" x14ac:dyDescent="0.35">
      <c r="A37" s="122"/>
      <c r="B37" s="125"/>
      <c r="C37" s="131"/>
      <c r="D37" s="131"/>
      <c r="E37" s="17"/>
      <c r="F37" s="44"/>
      <c r="G37" s="57">
        <f t="shared" si="0"/>
        <v>0</v>
      </c>
      <c r="H37" s="18"/>
      <c r="I37" s="158"/>
      <c r="J37" s="158"/>
      <c r="K37" s="158"/>
      <c r="L37" s="157"/>
      <c r="M37" s="157"/>
      <c r="N37" s="157"/>
      <c r="O37" s="73"/>
      <c r="P37" s="73"/>
      <c r="Q37" s="155"/>
      <c r="R37" s="77"/>
      <c r="S37" s="73"/>
      <c r="T37" s="91"/>
      <c r="U37" s="80"/>
      <c r="V37" s="80"/>
      <c r="W37" s="149"/>
      <c r="X37" s="150"/>
      <c r="Y37" s="151"/>
      <c r="Z37" s="152"/>
      <c r="AA37" s="153"/>
      <c r="AB37" s="73"/>
      <c r="AC37" s="83"/>
      <c r="AD37" s="85"/>
      <c r="AE37" s="86"/>
      <c r="AF37" s="60"/>
      <c r="AG37" s="60"/>
      <c r="AH37" s="60"/>
    </row>
    <row r="38" spans="1:34" s="9" customFormat="1" ht="15" customHeight="1" thickBot="1" x14ac:dyDescent="0.35">
      <c r="A38" s="122"/>
      <c r="B38" s="125"/>
      <c r="C38" s="131"/>
      <c r="D38" s="143"/>
      <c r="E38" s="19"/>
      <c r="F38" s="45"/>
      <c r="G38" s="57">
        <f t="shared" si="0"/>
        <v>0</v>
      </c>
      <c r="H38" s="20"/>
      <c r="I38" s="137"/>
      <c r="J38" s="137"/>
      <c r="K38" s="137"/>
      <c r="L38" s="116"/>
      <c r="M38" s="116"/>
      <c r="N38" s="116"/>
      <c r="O38" s="71"/>
      <c r="P38" s="71"/>
      <c r="Q38" s="156"/>
      <c r="R38" s="78"/>
      <c r="S38" s="71"/>
      <c r="T38" s="92"/>
      <c r="U38" s="81"/>
      <c r="V38" s="81"/>
      <c r="W38" s="64"/>
      <c r="X38" s="65"/>
      <c r="Y38" s="68"/>
      <c r="Z38" s="69"/>
      <c r="AA38" s="141"/>
      <c r="AB38" s="71"/>
      <c r="AC38" s="84"/>
      <c r="AD38" s="85"/>
      <c r="AE38" s="87"/>
      <c r="AF38" s="61"/>
      <c r="AG38" s="61"/>
      <c r="AH38" s="61"/>
    </row>
    <row r="39" spans="1:34" ht="14.4" customHeight="1" thickBot="1" x14ac:dyDescent="0.35">
      <c r="A39" s="120">
        <f>IF(OR(B39="",B39="DISQ",B39="DNF",B39="DNS"),B39,IF(AD39&gt;1,AD39,RANK(B39,$B$9:$B$104,0)))</f>
        <v>7</v>
      </c>
      <c r="B39" s="123">
        <f t="shared" ref="B39" si="11">IF(AND(E39="",E40="",E41="",E42="",E43=""),"",IF(I39="","DNS",IF(L39="","DNF",IF(OR(Q41&gt;$S$5,AC39="DISQ"),"DISQ",S41+T39+U39+V39))))</f>
        <v>355</v>
      </c>
      <c r="C39" s="129" t="s">
        <v>85</v>
      </c>
      <c r="D39" s="142" t="s">
        <v>207</v>
      </c>
      <c r="E39" s="15" t="s">
        <v>221</v>
      </c>
      <c r="F39" s="43" t="s">
        <v>91</v>
      </c>
      <c r="G39" s="57">
        <f t="shared" si="0"/>
        <v>0</v>
      </c>
      <c r="H39" s="16">
        <v>2114753</v>
      </c>
      <c r="I39" s="135">
        <v>11</v>
      </c>
      <c r="J39" s="135">
        <v>35</v>
      </c>
      <c r="K39" s="135">
        <v>2</v>
      </c>
      <c r="L39" s="114">
        <v>13</v>
      </c>
      <c r="M39" s="114">
        <v>52</v>
      </c>
      <c r="N39" s="114">
        <v>19</v>
      </c>
      <c r="O39" s="72">
        <f>+(I39*3600)+(J39*60)+K39</f>
        <v>41702</v>
      </c>
      <c r="P39" s="72">
        <f>+(L39*3600)+(M39*60)+N39</f>
        <v>49939</v>
      </c>
      <c r="Q39" s="74" t="str">
        <f>IF(Q41="","",IF(Q41&lt;=$S$5,"УСПЕШНО","Прекорачење времена"))</f>
        <v>УСПЕШНО</v>
      </c>
      <c r="R39" s="76" t="str">
        <f>IF(AND(Q39="УСПЕШНО",S39="УСПЕШНО"),Q41,"")</f>
        <v/>
      </c>
      <c r="S39" s="5" t="str">
        <f>IF(S41="","",IF(AND(S40=$W$5),"УСПЕШНО",IF(AND(S40&lt;$W$5),"Недостају све КТ")))</f>
        <v>Недостају све КТ</v>
      </c>
      <c r="T39" s="90">
        <f>IF(E39="","",IF(R39="",0,MIN($R$9:$R$104)/R39*100))</f>
        <v>0</v>
      </c>
      <c r="U39" s="79">
        <f t="shared" ref="U39" si="12">IF(E39="","",SUM(G39:G43))</f>
        <v>5</v>
      </c>
      <c r="V39" s="79">
        <f>IF(E39="","",AE39+AF39+AG39+AH39)</f>
        <v>0</v>
      </c>
      <c r="W39" s="26"/>
      <c r="X39" s="27"/>
      <c r="Y39" s="28"/>
      <c r="Z39" s="27"/>
      <c r="AA39" s="28"/>
      <c r="AB39" s="27"/>
      <c r="AC39" s="82"/>
      <c r="AD39" s="85"/>
      <c r="AE39" s="86">
        <f>IF(W40="",0,W40)</f>
        <v>0</v>
      </c>
      <c r="AF39" s="60">
        <f>IF(Y40="",0,Y40)</f>
        <v>0</v>
      </c>
      <c r="AG39" s="60">
        <f>IF(AA40="",0,AA40)</f>
        <v>0</v>
      </c>
      <c r="AH39" s="60">
        <f>IF(AB40="",0,AB40)</f>
        <v>0</v>
      </c>
    </row>
    <row r="40" spans="1:34" ht="15" customHeight="1" thickBot="1" x14ac:dyDescent="0.35">
      <c r="A40" s="121"/>
      <c r="B40" s="124"/>
      <c r="C40" s="130"/>
      <c r="D40" s="130"/>
      <c r="E40" s="17" t="s">
        <v>222</v>
      </c>
      <c r="F40" s="44" t="s">
        <v>92</v>
      </c>
      <c r="G40" s="57">
        <f t="shared" si="0"/>
        <v>5</v>
      </c>
      <c r="H40" s="18"/>
      <c r="I40" s="136"/>
      <c r="J40" s="136"/>
      <c r="K40" s="136"/>
      <c r="L40" s="115"/>
      <c r="M40" s="115"/>
      <c r="N40" s="115"/>
      <c r="O40" s="73"/>
      <c r="P40" s="73"/>
      <c r="Q40" s="75"/>
      <c r="R40" s="77"/>
      <c r="S40" s="25">
        <v>7</v>
      </c>
      <c r="T40" s="91"/>
      <c r="U40" s="80"/>
      <c r="V40" s="80"/>
      <c r="W40" s="62" t="str">
        <f>IF(AND(W39="",X39=""),"",IF($Y$5&gt;=(W39+X39),(W39*5)-(X39*5),"Погрешан унос података"))</f>
        <v/>
      </c>
      <c r="X40" s="63"/>
      <c r="Y40" s="66" t="str">
        <f>IF(AND(Y39="",Z39=""),"",IF($AA$5=(Y39+Z39),(Y39*20)-(Z39*5),"Погрешан унос података"))</f>
        <v/>
      </c>
      <c r="Z40" s="67"/>
      <c r="AA40" s="140" t="str">
        <f>IF(AA39="","",IF($AC$5&gt;=AA39,AA39*10,"Погрешан унос"))</f>
        <v/>
      </c>
      <c r="AB40" s="70" t="str">
        <f>IF(AB39="","",AB39*-5)</f>
        <v/>
      </c>
      <c r="AC40" s="83"/>
      <c r="AD40" s="85"/>
      <c r="AE40" s="86"/>
      <c r="AF40" s="60"/>
      <c r="AG40" s="60"/>
      <c r="AH40" s="60"/>
    </row>
    <row r="41" spans="1:34" ht="15" customHeight="1" thickBot="1" x14ac:dyDescent="0.35">
      <c r="A41" s="122"/>
      <c r="B41" s="125"/>
      <c r="C41" s="131"/>
      <c r="D41" s="131"/>
      <c r="E41" s="17"/>
      <c r="F41" s="44"/>
      <c r="G41" s="57">
        <f t="shared" si="0"/>
        <v>0</v>
      </c>
      <c r="H41" s="18"/>
      <c r="I41" s="158"/>
      <c r="J41" s="158"/>
      <c r="K41" s="158"/>
      <c r="L41" s="157"/>
      <c r="M41" s="157"/>
      <c r="N41" s="157"/>
      <c r="O41" s="73"/>
      <c r="P41" s="73"/>
      <c r="Q41" s="154">
        <f>IF(OR(O39=0,P39=0),"",P39-O39)</f>
        <v>8237</v>
      </c>
      <c r="R41" s="77"/>
      <c r="S41" s="70">
        <f>IF(S40="","",S40*50)</f>
        <v>350</v>
      </c>
      <c r="T41" s="91"/>
      <c r="U41" s="80"/>
      <c r="V41" s="80"/>
      <c r="W41" s="149"/>
      <c r="X41" s="150"/>
      <c r="Y41" s="151"/>
      <c r="Z41" s="152"/>
      <c r="AA41" s="153"/>
      <c r="AB41" s="73"/>
      <c r="AC41" s="83"/>
      <c r="AD41" s="85"/>
      <c r="AE41" s="86"/>
      <c r="AF41" s="60"/>
      <c r="AG41" s="60"/>
      <c r="AH41" s="60"/>
    </row>
    <row r="42" spans="1:34" ht="15" customHeight="1" thickBot="1" x14ac:dyDescent="0.35">
      <c r="A42" s="122"/>
      <c r="B42" s="125"/>
      <c r="C42" s="131"/>
      <c r="D42" s="131"/>
      <c r="E42" s="17"/>
      <c r="F42" s="44"/>
      <c r="G42" s="57">
        <f t="shared" si="0"/>
        <v>0</v>
      </c>
      <c r="H42" s="18"/>
      <c r="I42" s="158"/>
      <c r="J42" s="158"/>
      <c r="K42" s="158"/>
      <c r="L42" s="157"/>
      <c r="M42" s="157"/>
      <c r="N42" s="157"/>
      <c r="O42" s="73"/>
      <c r="P42" s="73"/>
      <c r="Q42" s="155"/>
      <c r="R42" s="77"/>
      <c r="S42" s="73"/>
      <c r="T42" s="91"/>
      <c r="U42" s="80"/>
      <c r="V42" s="80"/>
      <c r="W42" s="149"/>
      <c r="X42" s="150"/>
      <c r="Y42" s="151"/>
      <c r="Z42" s="152"/>
      <c r="AA42" s="153"/>
      <c r="AB42" s="73"/>
      <c r="AC42" s="83"/>
      <c r="AD42" s="85"/>
      <c r="AE42" s="86"/>
      <c r="AF42" s="60"/>
      <c r="AG42" s="60"/>
      <c r="AH42" s="60"/>
    </row>
    <row r="43" spans="1:34" s="9" customFormat="1" ht="15" customHeight="1" thickBot="1" x14ac:dyDescent="0.35">
      <c r="A43" s="122"/>
      <c r="B43" s="125"/>
      <c r="C43" s="131"/>
      <c r="D43" s="143"/>
      <c r="E43" s="19"/>
      <c r="F43" s="45"/>
      <c r="G43" s="57">
        <f t="shared" si="0"/>
        <v>0</v>
      </c>
      <c r="H43" s="20"/>
      <c r="I43" s="137"/>
      <c r="J43" s="137"/>
      <c r="K43" s="137"/>
      <c r="L43" s="116"/>
      <c r="M43" s="116"/>
      <c r="N43" s="116"/>
      <c r="O43" s="71"/>
      <c r="P43" s="71"/>
      <c r="Q43" s="156"/>
      <c r="R43" s="78"/>
      <c r="S43" s="71"/>
      <c r="T43" s="92"/>
      <c r="U43" s="81"/>
      <c r="V43" s="81"/>
      <c r="W43" s="64"/>
      <c r="X43" s="65"/>
      <c r="Y43" s="68"/>
      <c r="Z43" s="69"/>
      <c r="AA43" s="141"/>
      <c r="AB43" s="71"/>
      <c r="AC43" s="84"/>
      <c r="AD43" s="85"/>
      <c r="AE43" s="87"/>
      <c r="AF43" s="61"/>
      <c r="AG43" s="61"/>
      <c r="AH43" s="61"/>
    </row>
    <row r="44" spans="1:34" ht="14.4" customHeight="1" thickBot="1" x14ac:dyDescent="0.35">
      <c r="A44" s="120">
        <f>IF(OR(B44="",B44="DISQ",B44="DNF",B44="DNS"),B44,IF(AD44&gt;1,AD44,RANK(B44,$B$9:$B$104,0)))</f>
        <v>2</v>
      </c>
      <c r="B44" s="123">
        <f t="shared" ref="B44" si="13">IF(AND(E44="",E45="",E46="",E47="",E48=""),"",IF(I44="","DNS",IF(L44="","DNF",IF(OR(Q46&gt;$S$5,AC44="DISQ"),"DISQ",S46+T44+U44+V44))))</f>
        <v>472.43185078909613</v>
      </c>
      <c r="C44" s="129" t="s">
        <v>40</v>
      </c>
      <c r="D44" s="142" t="s">
        <v>106</v>
      </c>
      <c r="E44" s="15" t="s">
        <v>223</v>
      </c>
      <c r="F44" s="43" t="s">
        <v>92</v>
      </c>
      <c r="G44" s="57">
        <f t="shared" si="0"/>
        <v>5</v>
      </c>
      <c r="H44" s="16">
        <v>2049696</v>
      </c>
      <c r="I44" s="135">
        <v>11</v>
      </c>
      <c r="J44" s="135">
        <v>45</v>
      </c>
      <c r="K44" s="135">
        <v>7</v>
      </c>
      <c r="L44" s="114">
        <v>13</v>
      </c>
      <c r="M44" s="114">
        <v>18</v>
      </c>
      <c r="N44" s="114">
        <v>3</v>
      </c>
      <c r="O44" s="72">
        <f>+(I44*3600)+(J44*60)+K44</f>
        <v>42307</v>
      </c>
      <c r="P44" s="72">
        <f>+(L44*3600)+(M44*60)+N44</f>
        <v>47883</v>
      </c>
      <c r="Q44" s="74" t="str">
        <f>IF(Q46="","",IF(Q46&lt;=$S$5,"УСПЕШНО","Прекорачење времена"))</f>
        <v>УСПЕШНО</v>
      </c>
      <c r="R44" s="76">
        <f>IF(AND(Q44="УСПЕШНО",S44="УСПЕШНО"),Q46,"")</f>
        <v>5576</v>
      </c>
      <c r="S44" s="5" t="str">
        <f>IF(S46="","",IF(AND(S45=$W$5),"УСПЕШНО",IF(AND(S45&lt;$W$5),"Недостају све КТ")))</f>
        <v>УСПЕШНО</v>
      </c>
      <c r="T44" s="90">
        <f>IF(E44="","",IF(R44="",0,MIN($R$9:$R$104)/R44*100))</f>
        <v>67.431850789096131</v>
      </c>
      <c r="U44" s="79">
        <f t="shared" ref="U44" si="14">IF(E44="","",SUM(G44:G48))</f>
        <v>5</v>
      </c>
      <c r="V44" s="79">
        <f>IF(E44="","",AE44+AF44+AG44+AH44)</f>
        <v>0</v>
      </c>
      <c r="W44" s="26"/>
      <c r="X44" s="27"/>
      <c r="Y44" s="28"/>
      <c r="Z44" s="27"/>
      <c r="AA44" s="28"/>
      <c r="AB44" s="27"/>
      <c r="AC44" s="82"/>
      <c r="AD44" s="85"/>
      <c r="AE44" s="86">
        <f>IF(W45="",0,W45)</f>
        <v>0</v>
      </c>
      <c r="AF44" s="60">
        <f>IF(Y45="",0,Y45)</f>
        <v>0</v>
      </c>
      <c r="AG44" s="60">
        <f>IF(AA45="",0,AA45)</f>
        <v>0</v>
      </c>
      <c r="AH44" s="60">
        <f>IF(AB45="",0,AB45)</f>
        <v>0</v>
      </c>
    </row>
    <row r="45" spans="1:34" ht="15" customHeight="1" thickBot="1" x14ac:dyDescent="0.35">
      <c r="A45" s="121"/>
      <c r="B45" s="124"/>
      <c r="C45" s="130"/>
      <c r="D45" s="130"/>
      <c r="E45" s="17" t="s">
        <v>224</v>
      </c>
      <c r="F45" s="44" t="s">
        <v>91</v>
      </c>
      <c r="G45" s="57">
        <f t="shared" si="0"/>
        <v>0</v>
      </c>
      <c r="H45" s="18"/>
      <c r="I45" s="136"/>
      <c r="J45" s="136"/>
      <c r="K45" s="136"/>
      <c r="L45" s="115"/>
      <c r="M45" s="115"/>
      <c r="N45" s="115"/>
      <c r="O45" s="73"/>
      <c r="P45" s="73"/>
      <c r="Q45" s="75"/>
      <c r="R45" s="77"/>
      <c r="S45" s="25">
        <v>8</v>
      </c>
      <c r="T45" s="91"/>
      <c r="U45" s="80"/>
      <c r="V45" s="80"/>
      <c r="W45" s="62" t="str">
        <f>IF(AND(W44="",X44=""),"",IF($Y$5&gt;=(W44+X44),(W44*5)-(X44*5),"Погрешан унос података"))</f>
        <v/>
      </c>
      <c r="X45" s="63"/>
      <c r="Y45" s="66" t="str">
        <f>IF(AND(Y44="",Z44=""),"",IF($AA$5=(Y44+Z44),(Y44*20)-(Z44*5),"Погрешан унос података"))</f>
        <v/>
      </c>
      <c r="Z45" s="67"/>
      <c r="AA45" s="140" t="str">
        <f>IF(AA44="","",IF($AC$5&gt;=AA44,AA44*10,"Погрешан унос"))</f>
        <v/>
      </c>
      <c r="AB45" s="70" t="str">
        <f>IF(AB44="","",AB44*-5)</f>
        <v/>
      </c>
      <c r="AC45" s="83"/>
      <c r="AD45" s="85"/>
      <c r="AE45" s="86"/>
      <c r="AF45" s="60"/>
      <c r="AG45" s="60"/>
      <c r="AH45" s="60"/>
    </row>
    <row r="46" spans="1:34" ht="15" customHeight="1" thickBot="1" x14ac:dyDescent="0.35">
      <c r="A46" s="122"/>
      <c r="B46" s="125"/>
      <c r="C46" s="131"/>
      <c r="D46" s="131"/>
      <c r="E46" s="17" t="s">
        <v>225</v>
      </c>
      <c r="F46" s="44" t="s">
        <v>91</v>
      </c>
      <c r="G46" s="57">
        <f t="shared" si="0"/>
        <v>0</v>
      </c>
      <c r="H46" s="18"/>
      <c r="I46" s="158"/>
      <c r="J46" s="158"/>
      <c r="K46" s="158"/>
      <c r="L46" s="157"/>
      <c r="M46" s="157"/>
      <c r="N46" s="157"/>
      <c r="O46" s="73"/>
      <c r="P46" s="73"/>
      <c r="Q46" s="154">
        <f>IF(OR(O44=0,P44=0),"",P44-O44)</f>
        <v>5576</v>
      </c>
      <c r="R46" s="77"/>
      <c r="S46" s="70">
        <f>IF(S45="","",S45*50)</f>
        <v>400</v>
      </c>
      <c r="T46" s="91"/>
      <c r="U46" s="80"/>
      <c r="V46" s="80"/>
      <c r="W46" s="149"/>
      <c r="X46" s="150"/>
      <c r="Y46" s="151"/>
      <c r="Z46" s="152"/>
      <c r="AA46" s="153"/>
      <c r="AB46" s="73"/>
      <c r="AC46" s="83"/>
      <c r="AD46" s="85"/>
      <c r="AE46" s="86"/>
      <c r="AF46" s="60"/>
      <c r="AG46" s="60"/>
      <c r="AH46" s="60"/>
    </row>
    <row r="47" spans="1:34" ht="15" customHeight="1" thickBot="1" x14ac:dyDescent="0.35">
      <c r="A47" s="122"/>
      <c r="B47" s="125"/>
      <c r="C47" s="131"/>
      <c r="D47" s="131"/>
      <c r="E47" s="17"/>
      <c r="F47" s="44"/>
      <c r="G47" s="57">
        <f t="shared" si="0"/>
        <v>0</v>
      </c>
      <c r="H47" s="18"/>
      <c r="I47" s="158"/>
      <c r="J47" s="158"/>
      <c r="K47" s="158"/>
      <c r="L47" s="157"/>
      <c r="M47" s="157"/>
      <c r="N47" s="157"/>
      <c r="O47" s="73"/>
      <c r="P47" s="73"/>
      <c r="Q47" s="155"/>
      <c r="R47" s="77"/>
      <c r="S47" s="73"/>
      <c r="T47" s="91"/>
      <c r="U47" s="80"/>
      <c r="V47" s="80"/>
      <c r="W47" s="149"/>
      <c r="X47" s="150"/>
      <c r="Y47" s="151"/>
      <c r="Z47" s="152"/>
      <c r="AA47" s="153"/>
      <c r="AB47" s="73"/>
      <c r="AC47" s="83"/>
      <c r="AD47" s="85"/>
      <c r="AE47" s="86"/>
      <c r="AF47" s="60"/>
      <c r="AG47" s="60"/>
      <c r="AH47" s="60"/>
    </row>
    <row r="48" spans="1:34" s="9" customFormat="1" ht="15" customHeight="1" thickBot="1" x14ac:dyDescent="0.35">
      <c r="A48" s="122"/>
      <c r="B48" s="125"/>
      <c r="C48" s="131"/>
      <c r="D48" s="143"/>
      <c r="E48" s="19"/>
      <c r="F48" s="45"/>
      <c r="G48" s="57">
        <f t="shared" si="0"/>
        <v>0</v>
      </c>
      <c r="H48" s="20"/>
      <c r="I48" s="137"/>
      <c r="J48" s="137"/>
      <c r="K48" s="137"/>
      <c r="L48" s="116"/>
      <c r="M48" s="116"/>
      <c r="N48" s="116"/>
      <c r="O48" s="71"/>
      <c r="P48" s="71"/>
      <c r="Q48" s="156"/>
      <c r="R48" s="78"/>
      <c r="S48" s="71"/>
      <c r="T48" s="92"/>
      <c r="U48" s="81"/>
      <c r="V48" s="81"/>
      <c r="W48" s="64"/>
      <c r="X48" s="65"/>
      <c r="Y48" s="68"/>
      <c r="Z48" s="69"/>
      <c r="AA48" s="141"/>
      <c r="AB48" s="71"/>
      <c r="AC48" s="84"/>
      <c r="AD48" s="85"/>
      <c r="AE48" s="87"/>
      <c r="AF48" s="61"/>
      <c r="AG48" s="61"/>
      <c r="AH48" s="61"/>
    </row>
    <row r="49" spans="1:34" ht="14.4" customHeight="1" thickBot="1" x14ac:dyDescent="0.35">
      <c r="A49" s="120" t="str">
        <f>IF(OR(B49="",B49="DISQ",B49="DNF",B49="DNS"),B49,IF(AD49&gt;1,AD49,RANK(B49,$B$9:$B$104,0)))</f>
        <v/>
      </c>
      <c r="B49" s="123" t="str">
        <f t="shared" ref="B49" si="15">IF(AND(E49="",E50="",E51="",E52="",E53=""),"",IF(I49="","DNS",IF(L49="","DNF",IF(OR(Q51&gt;$S$5,AC49="DISQ"),"DISQ",S51+T49+U49+V49))))</f>
        <v/>
      </c>
      <c r="C49" s="129"/>
      <c r="D49" s="142"/>
      <c r="E49" s="15"/>
      <c r="F49" s="43"/>
      <c r="G49" s="57">
        <f t="shared" si="0"/>
        <v>0</v>
      </c>
      <c r="H49" s="16"/>
      <c r="I49" s="135"/>
      <c r="J49" s="135"/>
      <c r="K49" s="135"/>
      <c r="L49" s="114"/>
      <c r="M49" s="114"/>
      <c r="N49" s="114"/>
      <c r="O49" s="72">
        <f>+(I49*3600)+(J49*60)+K49</f>
        <v>0</v>
      </c>
      <c r="P49" s="72">
        <f>+(L49*3600)+(M49*60)+N49</f>
        <v>0</v>
      </c>
      <c r="Q49" s="74" t="str">
        <f>IF(Q51="","",IF(Q51&lt;=$S$5,"УСПЕШНО","Прекорачење времена"))</f>
        <v/>
      </c>
      <c r="R49" s="76" t="str">
        <f>IF(AND(Q49="УСПЕШНО",S49="УСПЕШНО"),Q51,"")</f>
        <v/>
      </c>
      <c r="S49" s="5" t="str">
        <f>IF(S51="","",IF(AND(S50=$W$5),"УСПЕШНО",IF(AND(S50&lt;$W$5),"Недостају све КТ")))</f>
        <v/>
      </c>
      <c r="T49" s="90" t="str">
        <f>IF(E49="","",IF(R49="",0,MIN($R$9:$R$104)/R49*100))</f>
        <v/>
      </c>
      <c r="U49" s="79" t="str">
        <f t="shared" ref="U49" si="16">IF(E49="","",SUM(G49:G53))</f>
        <v/>
      </c>
      <c r="V49" s="79" t="str">
        <f>IF(E49="","",AE49+AF49+AG49+AH49)</f>
        <v/>
      </c>
      <c r="W49" s="26"/>
      <c r="X49" s="27"/>
      <c r="Y49" s="28"/>
      <c r="Z49" s="27"/>
      <c r="AA49" s="28"/>
      <c r="AB49" s="27"/>
      <c r="AC49" s="82"/>
      <c r="AD49" s="85"/>
      <c r="AE49" s="86">
        <f>IF(W50="",0,W50)</f>
        <v>0</v>
      </c>
      <c r="AF49" s="60">
        <f>IF(Y50="",0,Y50)</f>
        <v>0</v>
      </c>
      <c r="AG49" s="60">
        <f>IF(AA50="",0,AA50)</f>
        <v>0</v>
      </c>
      <c r="AH49" s="60">
        <f>IF(AB50="",0,AB50)</f>
        <v>0</v>
      </c>
    </row>
    <row r="50" spans="1:34" ht="15" customHeight="1" thickBot="1" x14ac:dyDescent="0.35">
      <c r="A50" s="121"/>
      <c r="B50" s="124"/>
      <c r="C50" s="130"/>
      <c r="D50" s="130"/>
      <c r="E50" s="17"/>
      <c r="F50" s="44"/>
      <c r="G50" s="57">
        <f t="shared" si="0"/>
        <v>0</v>
      </c>
      <c r="H50" s="18"/>
      <c r="I50" s="136"/>
      <c r="J50" s="136"/>
      <c r="K50" s="136"/>
      <c r="L50" s="115"/>
      <c r="M50" s="115"/>
      <c r="N50" s="115"/>
      <c r="O50" s="73"/>
      <c r="P50" s="73"/>
      <c r="Q50" s="75"/>
      <c r="R50" s="77"/>
      <c r="S50" s="25"/>
      <c r="T50" s="91"/>
      <c r="U50" s="80"/>
      <c r="V50" s="80"/>
      <c r="W50" s="62" t="str">
        <f>IF(AND(W49="",X49=""),"",IF($Y$5&gt;=(W49+X49),(W49*5)-(X49*5),"Погрешан унос података"))</f>
        <v/>
      </c>
      <c r="X50" s="63"/>
      <c r="Y50" s="66" t="str">
        <f>IF(AND(Y49="",Z49=""),"",IF($AA$5=(Y49+Z49),(Y49*20)-(Z49*5),"Погрешан унос података"))</f>
        <v/>
      </c>
      <c r="Z50" s="67"/>
      <c r="AA50" s="140" t="str">
        <f>IF(AA49="","",IF($AC$5&gt;=AA49,AA49*10,"Погрешан унос"))</f>
        <v/>
      </c>
      <c r="AB50" s="70" t="str">
        <f>IF(AB49="","",AB49*-5)</f>
        <v/>
      </c>
      <c r="AC50" s="83"/>
      <c r="AD50" s="85"/>
      <c r="AE50" s="86"/>
      <c r="AF50" s="60"/>
      <c r="AG50" s="60"/>
      <c r="AH50" s="60"/>
    </row>
    <row r="51" spans="1:34" ht="15" customHeight="1" thickBot="1" x14ac:dyDescent="0.35">
      <c r="A51" s="122"/>
      <c r="B51" s="125"/>
      <c r="C51" s="131"/>
      <c r="D51" s="131"/>
      <c r="E51" s="17"/>
      <c r="F51" s="44"/>
      <c r="G51" s="57">
        <f t="shared" si="0"/>
        <v>0</v>
      </c>
      <c r="H51" s="18"/>
      <c r="I51" s="158"/>
      <c r="J51" s="158"/>
      <c r="K51" s="158"/>
      <c r="L51" s="157"/>
      <c r="M51" s="157"/>
      <c r="N51" s="157"/>
      <c r="O51" s="73"/>
      <c r="P51" s="73"/>
      <c r="Q51" s="154" t="str">
        <f>IF(OR(O49=0,P49=0),"",P49-O49)</f>
        <v/>
      </c>
      <c r="R51" s="77"/>
      <c r="S51" s="70" t="str">
        <f>IF(S50="","",S50*50)</f>
        <v/>
      </c>
      <c r="T51" s="91"/>
      <c r="U51" s="80"/>
      <c r="V51" s="80"/>
      <c r="W51" s="149"/>
      <c r="X51" s="150"/>
      <c r="Y51" s="151"/>
      <c r="Z51" s="152"/>
      <c r="AA51" s="153"/>
      <c r="AB51" s="73"/>
      <c r="AC51" s="83"/>
      <c r="AD51" s="85"/>
      <c r="AE51" s="86"/>
      <c r="AF51" s="60"/>
      <c r="AG51" s="60"/>
      <c r="AH51" s="60"/>
    </row>
    <row r="52" spans="1:34" ht="15" customHeight="1" thickBot="1" x14ac:dyDescent="0.35">
      <c r="A52" s="122"/>
      <c r="B52" s="125"/>
      <c r="C52" s="131"/>
      <c r="D52" s="131"/>
      <c r="E52" s="17"/>
      <c r="F52" s="44"/>
      <c r="G52" s="57">
        <f t="shared" si="0"/>
        <v>0</v>
      </c>
      <c r="H52" s="18"/>
      <c r="I52" s="158"/>
      <c r="J52" s="158"/>
      <c r="K52" s="158"/>
      <c r="L52" s="157"/>
      <c r="M52" s="157"/>
      <c r="N52" s="157"/>
      <c r="O52" s="73"/>
      <c r="P52" s="73"/>
      <c r="Q52" s="155"/>
      <c r="R52" s="77"/>
      <c r="S52" s="73"/>
      <c r="T52" s="91"/>
      <c r="U52" s="80"/>
      <c r="V52" s="80"/>
      <c r="W52" s="149"/>
      <c r="X52" s="150"/>
      <c r="Y52" s="151"/>
      <c r="Z52" s="152"/>
      <c r="AA52" s="153"/>
      <c r="AB52" s="73"/>
      <c r="AC52" s="83"/>
      <c r="AD52" s="85"/>
      <c r="AE52" s="86"/>
      <c r="AF52" s="60"/>
      <c r="AG52" s="60"/>
      <c r="AH52" s="60"/>
    </row>
    <row r="53" spans="1:34" s="9" customFormat="1" ht="15" customHeight="1" thickBot="1" x14ac:dyDescent="0.35">
      <c r="A53" s="122"/>
      <c r="B53" s="125"/>
      <c r="C53" s="131"/>
      <c r="D53" s="143"/>
      <c r="E53" s="19"/>
      <c r="F53" s="45"/>
      <c r="G53" s="57">
        <f t="shared" si="0"/>
        <v>0</v>
      </c>
      <c r="H53" s="20"/>
      <c r="I53" s="137"/>
      <c r="J53" s="137"/>
      <c r="K53" s="137"/>
      <c r="L53" s="116"/>
      <c r="M53" s="116"/>
      <c r="N53" s="116"/>
      <c r="O53" s="71"/>
      <c r="P53" s="71"/>
      <c r="Q53" s="156"/>
      <c r="R53" s="78"/>
      <c r="S53" s="71"/>
      <c r="T53" s="92"/>
      <c r="U53" s="81"/>
      <c r="V53" s="81"/>
      <c r="W53" s="64"/>
      <c r="X53" s="65"/>
      <c r="Y53" s="68"/>
      <c r="Z53" s="69"/>
      <c r="AA53" s="141"/>
      <c r="AB53" s="71"/>
      <c r="AC53" s="84"/>
      <c r="AD53" s="85"/>
      <c r="AE53" s="87"/>
      <c r="AF53" s="61"/>
      <c r="AG53" s="61"/>
      <c r="AH53" s="61"/>
    </row>
    <row r="54" spans="1:34" ht="14.4" customHeight="1" thickBot="1" x14ac:dyDescent="0.35">
      <c r="A54" s="120" t="str">
        <f>IF(OR(B54="",B54="DISQ",B54="DNF",B54="DNS"),B54,IF(AD54&gt;1,AD54,RANK(B54,$B$9:$B$104,0)))</f>
        <v/>
      </c>
      <c r="B54" s="123" t="str">
        <f t="shared" ref="B54" si="17">IF(AND(E54="",E55="",E56="",E57="",E58=""),"",IF(I54="","DNS",IF(L54="","DNF",IF(OR(Q56&gt;$S$5,AC54="DISQ"),"DISQ",S56+T54+U54+V54))))</f>
        <v/>
      </c>
      <c r="C54" s="129"/>
      <c r="D54" s="142"/>
      <c r="E54" s="15"/>
      <c r="F54" s="43"/>
      <c r="G54" s="57">
        <f t="shared" si="0"/>
        <v>0</v>
      </c>
      <c r="H54" s="16"/>
      <c r="I54" s="135"/>
      <c r="J54" s="135"/>
      <c r="K54" s="135"/>
      <c r="L54" s="114"/>
      <c r="M54" s="114"/>
      <c r="N54" s="114"/>
      <c r="O54" s="72">
        <f>+(I54*3600)+(J54*60)+K54</f>
        <v>0</v>
      </c>
      <c r="P54" s="72">
        <f>+(L54*3600)+(M54*60)+N54</f>
        <v>0</v>
      </c>
      <c r="Q54" s="74" t="str">
        <f>IF(Q56="","",IF(Q56&lt;=$S$5,"УСПЕШНО","Прекорачење времена"))</f>
        <v/>
      </c>
      <c r="R54" s="76" t="str">
        <f>IF(AND(Q54="УСПЕШНО",S54="УСПЕШНО"),Q56,"")</f>
        <v/>
      </c>
      <c r="S54" s="5" t="str">
        <f>IF(S56="","",IF(AND(S55=$W$5),"УСПЕШНО",IF(AND(S55&lt;$W$5),"Недостају све КТ")))</f>
        <v/>
      </c>
      <c r="T54" s="90" t="str">
        <f>IF(E54="","",IF(R54="",0,MIN($R$9:$R$104)/R54*100))</f>
        <v/>
      </c>
      <c r="U54" s="79" t="str">
        <f t="shared" ref="U54" si="18">IF(E54="","",SUM(G54:G58))</f>
        <v/>
      </c>
      <c r="V54" s="79" t="str">
        <f>IF(E54="","",AE54+AF54+AG54+AH54)</f>
        <v/>
      </c>
      <c r="W54" s="26"/>
      <c r="X54" s="27"/>
      <c r="Y54" s="28"/>
      <c r="Z54" s="27"/>
      <c r="AA54" s="28"/>
      <c r="AB54" s="27"/>
      <c r="AC54" s="82"/>
      <c r="AD54" s="85"/>
      <c r="AE54" s="86">
        <f>IF(W55="",0,W55)</f>
        <v>0</v>
      </c>
      <c r="AF54" s="60">
        <f>IF(Y55="",0,Y55)</f>
        <v>0</v>
      </c>
      <c r="AG54" s="60">
        <f>IF(AA55="",0,AA55)</f>
        <v>0</v>
      </c>
      <c r="AH54" s="60">
        <f>IF(AB55="",0,AB55)</f>
        <v>0</v>
      </c>
    </row>
    <row r="55" spans="1:34" ht="15" customHeight="1" thickBot="1" x14ac:dyDescent="0.35">
      <c r="A55" s="121"/>
      <c r="B55" s="124"/>
      <c r="C55" s="130"/>
      <c r="D55" s="130"/>
      <c r="E55" s="17"/>
      <c r="F55" s="44"/>
      <c r="G55" s="57">
        <f t="shared" si="0"/>
        <v>0</v>
      </c>
      <c r="H55" s="18"/>
      <c r="I55" s="136"/>
      <c r="J55" s="136"/>
      <c r="K55" s="136"/>
      <c r="L55" s="115"/>
      <c r="M55" s="115"/>
      <c r="N55" s="115"/>
      <c r="O55" s="73"/>
      <c r="P55" s="73"/>
      <c r="Q55" s="75"/>
      <c r="R55" s="77"/>
      <c r="S55" s="25"/>
      <c r="T55" s="91"/>
      <c r="U55" s="80"/>
      <c r="V55" s="80"/>
      <c r="W55" s="62" t="str">
        <f>IF(AND(W54="",X54=""),"",IF($Y$5&gt;=(W54+X54),(W54*5)-(X54*5),"Погрешан унос података"))</f>
        <v/>
      </c>
      <c r="X55" s="63"/>
      <c r="Y55" s="66" t="str">
        <f>IF(AND(Y54="",Z54=""),"",IF($AA$5=(Y54+Z54),(Y54*20)-(Z54*5),"Погрешан унос података"))</f>
        <v/>
      </c>
      <c r="Z55" s="67"/>
      <c r="AA55" s="140" t="str">
        <f>IF(AA54="","",IF($AC$5&gt;=AA54,AA54*10,"Погрешан унос"))</f>
        <v/>
      </c>
      <c r="AB55" s="70" t="str">
        <f>IF(AB54="","",AB54*-5)</f>
        <v/>
      </c>
      <c r="AC55" s="83"/>
      <c r="AD55" s="85"/>
      <c r="AE55" s="86"/>
      <c r="AF55" s="60"/>
      <c r="AG55" s="60"/>
      <c r="AH55" s="60"/>
    </row>
    <row r="56" spans="1:34" ht="15" customHeight="1" thickBot="1" x14ac:dyDescent="0.35">
      <c r="A56" s="122"/>
      <c r="B56" s="125"/>
      <c r="C56" s="131"/>
      <c r="D56" s="131"/>
      <c r="E56" s="17"/>
      <c r="F56" s="44"/>
      <c r="G56" s="57">
        <f t="shared" si="0"/>
        <v>0</v>
      </c>
      <c r="H56" s="18"/>
      <c r="I56" s="158"/>
      <c r="J56" s="158"/>
      <c r="K56" s="158"/>
      <c r="L56" s="157"/>
      <c r="M56" s="157"/>
      <c r="N56" s="157"/>
      <c r="O56" s="73"/>
      <c r="P56" s="73"/>
      <c r="Q56" s="154" t="str">
        <f>IF(OR(O54=0,P54=0),"",P54-O54)</f>
        <v/>
      </c>
      <c r="R56" s="77"/>
      <c r="S56" s="70" t="str">
        <f>IF(S55="","",S55*50)</f>
        <v/>
      </c>
      <c r="T56" s="91"/>
      <c r="U56" s="80"/>
      <c r="V56" s="80"/>
      <c r="W56" s="149"/>
      <c r="X56" s="150"/>
      <c r="Y56" s="151"/>
      <c r="Z56" s="152"/>
      <c r="AA56" s="153"/>
      <c r="AB56" s="73"/>
      <c r="AC56" s="83"/>
      <c r="AD56" s="85"/>
      <c r="AE56" s="86"/>
      <c r="AF56" s="60"/>
      <c r="AG56" s="60"/>
      <c r="AH56" s="60"/>
    </row>
    <row r="57" spans="1:34" ht="15" customHeight="1" thickBot="1" x14ac:dyDescent="0.35">
      <c r="A57" s="122"/>
      <c r="B57" s="125"/>
      <c r="C57" s="131"/>
      <c r="D57" s="131"/>
      <c r="E57" s="17"/>
      <c r="F57" s="44"/>
      <c r="G57" s="57">
        <f t="shared" si="0"/>
        <v>0</v>
      </c>
      <c r="H57" s="18"/>
      <c r="I57" s="158"/>
      <c r="J57" s="158"/>
      <c r="K57" s="158"/>
      <c r="L57" s="157"/>
      <c r="M57" s="157"/>
      <c r="N57" s="157"/>
      <c r="O57" s="73"/>
      <c r="P57" s="73"/>
      <c r="Q57" s="155"/>
      <c r="R57" s="77"/>
      <c r="S57" s="73"/>
      <c r="T57" s="91"/>
      <c r="U57" s="80"/>
      <c r="V57" s="80"/>
      <c r="W57" s="149"/>
      <c r="X57" s="150"/>
      <c r="Y57" s="151"/>
      <c r="Z57" s="152"/>
      <c r="AA57" s="153"/>
      <c r="AB57" s="73"/>
      <c r="AC57" s="83"/>
      <c r="AD57" s="85"/>
      <c r="AE57" s="86"/>
      <c r="AF57" s="60"/>
      <c r="AG57" s="60"/>
      <c r="AH57" s="60"/>
    </row>
    <row r="58" spans="1:34" s="9" customFormat="1" ht="15" customHeight="1" thickBot="1" x14ac:dyDescent="0.35">
      <c r="A58" s="122"/>
      <c r="B58" s="125"/>
      <c r="C58" s="131"/>
      <c r="D58" s="143"/>
      <c r="E58" s="19"/>
      <c r="F58" s="45"/>
      <c r="G58" s="57">
        <f t="shared" si="0"/>
        <v>0</v>
      </c>
      <c r="H58" s="20"/>
      <c r="I58" s="137"/>
      <c r="J58" s="137"/>
      <c r="K58" s="137"/>
      <c r="L58" s="116"/>
      <c r="M58" s="116"/>
      <c r="N58" s="116"/>
      <c r="O58" s="71"/>
      <c r="P58" s="71"/>
      <c r="Q58" s="156"/>
      <c r="R58" s="78"/>
      <c r="S58" s="71"/>
      <c r="T58" s="92"/>
      <c r="U58" s="81"/>
      <c r="V58" s="81"/>
      <c r="W58" s="64"/>
      <c r="X58" s="65"/>
      <c r="Y58" s="68"/>
      <c r="Z58" s="69"/>
      <c r="AA58" s="141"/>
      <c r="AB58" s="71"/>
      <c r="AC58" s="84"/>
      <c r="AD58" s="85"/>
      <c r="AE58" s="87"/>
      <c r="AF58" s="61"/>
      <c r="AG58" s="61"/>
      <c r="AH58" s="61"/>
    </row>
    <row r="59" spans="1:34" ht="14.4" customHeight="1" thickBot="1" x14ac:dyDescent="0.35">
      <c r="A59" s="120" t="str">
        <f>IF(OR(B59="",B59="DISQ",B59="DNF",B59="DNS"),B59,IF(AD59&gt;1,AD59,RANK(B59,$B$9:$B$104,0)))</f>
        <v/>
      </c>
      <c r="B59" s="123" t="str">
        <f t="shared" ref="B59" si="19">IF(AND(E59="",E60="",E61="",E62="",E63=""),"",IF(I59="","DNS",IF(L59="","DNF",IF(OR(Q61&gt;$S$5,AC59="DISQ"),"DISQ",S61+T59+U59+V59))))</f>
        <v/>
      </c>
      <c r="C59" s="129"/>
      <c r="D59" s="142"/>
      <c r="E59" s="15"/>
      <c r="F59" s="43"/>
      <c r="G59" s="57">
        <f t="shared" si="0"/>
        <v>0</v>
      </c>
      <c r="H59" s="16"/>
      <c r="I59" s="135"/>
      <c r="J59" s="135"/>
      <c r="K59" s="135"/>
      <c r="L59" s="114"/>
      <c r="M59" s="114"/>
      <c r="N59" s="114"/>
      <c r="O59" s="72">
        <f>+(I59*3600)+(J59*60)+K59</f>
        <v>0</v>
      </c>
      <c r="P59" s="72">
        <f>+(L59*3600)+(M59*60)+N59</f>
        <v>0</v>
      </c>
      <c r="Q59" s="74" t="str">
        <f>IF(Q61="","",IF(Q61&lt;=$S$5,"УСПЕШНО","Прекорачење времена"))</f>
        <v/>
      </c>
      <c r="R59" s="76" t="str">
        <f>IF(AND(Q59="УСПЕШНО",S59="УСПЕШНО"),Q61,"")</f>
        <v/>
      </c>
      <c r="S59" s="5" t="str">
        <f>IF(S61="","",IF(AND(S60=$W$5),"УСПЕШНО",IF(AND(S60&lt;$W$5),"Недостају све КТ")))</f>
        <v/>
      </c>
      <c r="T59" s="90" t="str">
        <f>IF(E59="","",IF(R59="",0,MIN($R$9:$R$104)/R59*100))</f>
        <v/>
      </c>
      <c r="U59" s="79" t="str">
        <f t="shared" ref="U59" si="20">IF(E59="","",SUM(G59:G63))</f>
        <v/>
      </c>
      <c r="V59" s="79" t="str">
        <f>IF(E59="","",AE59+AF59+AG59+AH59)</f>
        <v/>
      </c>
      <c r="W59" s="26"/>
      <c r="X59" s="27"/>
      <c r="Y59" s="28"/>
      <c r="Z59" s="27"/>
      <c r="AA59" s="28"/>
      <c r="AB59" s="27"/>
      <c r="AC59" s="82"/>
      <c r="AD59" s="85"/>
      <c r="AE59" s="86">
        <f>IF(W60="",0,W60)</f>
        <v>0</v>
      </c>
      <c r="AF59" s="60">
        <f>IF(Y60="",0,Y60)</f>
        <v>0</v>
      </c>
      <c r="AG59" s="60">
        <f>IF(AA60="",0,AA60)</f>
        <v>0</v>
      </c>
      <c r="AH59" s="60">
        <f>IF(AB60="",0,AB60)</f>
        <v>0</v>
      </c>
    </row>
    <row r="60" spans="1:34" ht="15" customHeight="1" thickBot="1" x14ac:dyDescent="0.35">
      <c r="A60" s="121"/>
      <c r="B60" s="124"/>
      <c r="C60" s="130"/>
      <c r="D60" s="130"/>
      <c r="E60" s="17"/>
      <c r="F60" s="44"/>
      <c r="G60" s="57">
        <f t="shared" si="0"/>
        <v>0</v>
      </c>
      <c r="H60" s="18"/>
      <c r="I60" s="136"/>
      <c r="J60" s="136"/>
      <c r="K60" s="136"/>
      <c r="L60" s="115"/>
      <c r="M60" s="115"/>
      <c r="N60" s="115"/>
      <c r="O60" s="73"/>
      <c r="P60" s="73"/>
      <c r="Q60" s="75"/>
      <c r="R60" s="77"/>
      <c r="S60" s="25"/>
      <c r="T60" s="91"/>
      <c r="U60" s="80"/>
      <c r="V60" s="80"/>
      <c r="W60" s="62" t="str">
        <f>IF(AND(W59="",X59=""),"",IF($Y$5&gt;=(W59+X59),(W59*5)-(X59*5),"Погрешан унос података"))</f>
        <v/>
      </c>
      <c r="X60" s="63"/>
      <c r="Y60" s="66" t="str">
        <f>IF(AND(Y59="",Z59=""),"",IF($AA$5=(Y59+Z59),(Y59*20)-(Z59*5),"Погрешан унос података"))</f>
        <v/>
      </c>
      <c r="Z60" s="67"/>
      <c r="AA60" s="140" t="str">
        <f>IF(AA59="","",IF($AC$5&gt;=AA59,AA59*10,"Погрешан унос"))</f>
        <v/>
      </c>
      <c r="AB60" s="70" t="str">
        <f>IF(AB59="","",AB59*-5)</f>
        <v/>
      </c>
      <c r="AC60" s="83"/>
      <c r="AD60" s="85"/>
      <c r="AE60" s="86"/>
      <c r="AF60" s="60"/>
      <c r="AG60" s="60"/>
      <c r="AH60" s="60"/>
    </row>
    <row r="61" spans="1:34" ht="15" customHeight="1" thickBot="1" x14ac:dyDescent="0.35">
      <c r="A61" s="122"/>
      <c r="B61" s="125"/>
      <c r="C61" s="131"/>
      <c r="D61" s="131"/>
      <c r="E61" s="17"/>
      <c r="F61" s="44"/>
      <c r="G61" s="57">
        <f t="shared" si="0"/>
        <v>0</v>
      </c>
      <c r="H61" s="18"/>
      <c r="I61" s="158"/>
      <c r="J61" s="158"/>
      <c r="K61" s="158"/>
      <c r="L61" s="157"/>
      <c r="M61" s="157"/>
      <c r="N61" s="157"/>
      <c r="O61" s="73"/>
      <c r="P61" s="73"/>
      <c r="Q61" s="154" t="str">
        <f>IF(OR(O59=0,P59=0),"",P59-O59)</f>
        <v/>
      </c>
      <c r="R61" s="77"/>
      <c r="S61" s="70" t="str">
        <f>IF(S60="","",S60*50)</f>
        <v/>
      </c>
      <c r="T61" s="91"/>
      <c r="U61" s="80"/>
      <c r="V61" s="80"/>
      <c r="W61" s="149"/>
      <c r="X61" s="150"/>
      <c r="Y61" s="151"/>
      <c r="Z61" s="152"/>
      <c r="AA61" s="153"/>
      <c r="AB61" s="73"/>
      <c r="AC61" s="83"/>
      <c r="AD61" s="85"/>
      <c r="AE61" s="86"/>
      <c r="AF61" s="60"/>
      <c r="AG61" s="60"/>
      <c r="AH61" s="60"/>
    </row>
    <row r="62" spans="1:34" ht="15" customHeight="1" thickBot="1" x14ac:dyDescent="0.35">
      <c r="A62" s="122"/>
      <c r="B62" s="125"/>
      <c r="C62" s="131"/>
      <c r="D62" s="131"/>
      <c r="E62" s="17"/>
      <c r="F62" s="44"/>
      <c r="G62" s="57">
        <f t="shared" si="0"/>
        <v>0</v>
      </c>
      <c r="H62" s="18"/>
      <c r="I62" s="158"/>
      <c r="J62" s="158"/>
      <c r="K62" s="158"/>
      <c r="L62" s="157"/>
      <c r="M62" s="157"/>
      <c r="N62" s="157"/>
      <c r="O62" s="73"/>
      <c r="P62" s="73"/>
      <c r="Q62" s="155"/>
      <c r="R62" s="77"/>
      <c r="S62" s="73"/>
      <c r="T62" s="91"/>
      <c r="U62" s="80"/>
      <c r="V62" s="80"/>
      <c r="W62" s="149"/>
      <c r="X62" s="150"/>
      <c r="Y62" s="151"/>
      <c r="Z62" s="152"/>
      <c r="AA62" s="153"/>
      <c r="AB62" s="73"/>
      <c r="AC62" s="83"/>
      <c r="AD62" s="85"/>
      <c r="AE62" s="86"/>
      <c r="AF62" s="60"/>
      <c r="AG62" s="60"/>
      <c r="AH62" s="60"/>
    </row>
    <row r="63" spans="1:34" s="9" customFormat="1" ht="15" customHeight="1" thickBot="1" x14ac:dyDescent="0.35">
      <c r="A63" s="122"/>
      <c r="B63" s="125"/>
      <c r="C63" s="131"/>
      <c r="D63" s="143"/>
      <c r="E63" s="19"/>
      <c r="F63" s="45"/>
      <c r="G63" s="57">
        <f t="shared" si="0"/>
        <v>0</v>
      </c>
      <c r="H63" s="20"/>
      <c r="I63" s="137"/>
      <c r="J63" s="137"/>
      <c r="K63" s="137"/>
      <c r="L63" s="116"/>
      <c r="M63" s="116"/>
      <c r="N63" s="116"/>
      <c r="O63" s="71"/>
      <c r="P63" s="71"/>
      <c r="Q63" s="156"/>
      <c r="R63" s="78"/>
      <c r="S63" s="71"/>
      <c r="T63" s="92"/>
      <c r="U63" s="81"/>
      <c r="V63" s="81"/>
      <c r="W63" s="64"/>
      <c r="X63" s="65"/>
      <c r="Y63" s="68"/>
      <c r="Z63" s="69"/>
      <c r="AA63" s="141"/>
      <c r="AB63" s="71"/>
      <c r="AC63" s="84"/>
      <c r="AD63" s="85"/>
      <c r="AE63" s="87"/>
      <c r="AF63" s="61"/>
      <c r="AG63" s="61"/>
      <c r="AH63" s="61"/>
    </row>
    <row r="64" spans="1:34" ht="14.4" customHeight="1" thickBot="1" x14ac:dyDescent="0.35">
      <c r="A64" s="120" t="str">
        <f>IF(OR(B64="",B64="DISQ",B64="DNF",B64="DNS"),B64,IF(AD64&gt;1,AD64,RANK(B64,$B$9:$B$104,0)))</f>
        <v/>
      </c>
      <c r="B64" s="123" t="str">
        <f t="shared" ref="B64" si="21">IF(AND(E64="",E65="",E66="",E67="",E68=""),"",IF(I64="","DNS",IF(L64="","DNF",IF(OR(Q66&gt;$S$5,AC64="DISQ"),"DISQ",S66+T64+U64+V64))))</f>
        <v/>
      </c>
      <c r="C64" s="129"/>
      <c r="D64" s="142"/>
      <c r="E64" s="15"/>
      <c r="F64" s="43"/>
      <c r="G64" s="57">
        <f t="shared" si="0"/>
        <v>0</v>
      </c>
      <c r="H64" s="16"/>
      <c r="I64" s="135"/>
      <c r="J64" s="135"/>
      <c r="K64" s="135"/>
      <c r="L64" s="114"/>
      <c r="M64" s="114"/>
      <c r="N64" s="114"/>
      <c r="O64" s="72">
        <f>+(I64*3600)+(J64*60)+K64</f>
        <v>0</v>
      </c>
      <c r="P64" s="72">
        <f>+(L64*3600)+(M64*60)+N64</f>
        <v>0</v>
      </c>
      <c r="Q64" s="74" t="str">
        <f>IF(Q66="","",IF(Q66&lt;=$S$5,"УСПЕШНО","Прекорачење времена"))</f>
        <v/>
      </c>
      <c r="R64" s="76" t="str">
        <f>IF(AND(Q64="УСПЕШНО",S64="УСПЕШНО"),Q66,"")</f>
        <v/>
      </c>
      <c r="S64" s="5" t="str">
        <f>IF(S66="","",IF(AND(S65=$W$5),"УСПЕШНО",IF(AND(S65&lt;$W$5),"Недостају све КТ")))</f>
        <v/>
      </c>
      <c r="T64" s="90" t="str">
        <f>IF(E64="","",IF(R64="",0,MIN($R$9:$R$104)/R64*100))</f>
        <v/>
      </c>
      <c r="U64" s="79" t="str">
        <f t="shared" ref="U64" si="22">IF(E64="","",SUM(G64:G68))</f>
        <v/>
      </c>
      <c r="V64" s="79" t="str">
        <f>IF(E64="","",AE64+AF64+AG64+AH64)</f>
        <v/>
      </c>
      <c r="W64" s="26"/>
      <c r="X64" s="27"/>
      <c r="Y64" s="28"/>
      <c r="Z64" s="27"/>
      <c r="AA64" s="28"/>
      <c r="AB64" s="27"/>
      <c r="AC64" s="82"/>
      <c r="AD64" s="85"/>
      <c r="AE64" s="86">
        <f>IF(W65="",0,W65)</f>
        <v>0</v>
      </c>
      <c r="AF64" s="60">
        <f>IF(Y65="",0,Y65)</f>
        <v>0</v>
      </c>
      <c r="AG64" s="60">
        <f>IF(AA65="",0,AA65)</f>
        <v>0</v>
      </c>
      <c r="AH64" s="60">
        <f>IF(AB65="",0,AB65)</f>
        <v>0</v>
      </c>
    </row>
    <row r="65" spans="1:34" ht="15" customHeight="1" thickBot="1" x14ac:dyDescent="0.35">
      <c r="A65" s="121"/>
      <c r="B65" s="124"/>
      <c r="C65" s="130"/>
      <c r="D65" s="130"/>
      <c r="E65" s="17"/>
      <c r="F65" s="44"/>
      <c r="G65" s="57">
        <f t="shared" si="0"/>
        <v>0</v>
      </c>
      <c r="H65" s="18"/>
      <c r="I65" s="136"/>
      <c r="J65" s="136"/>
      <c r="K65" s="136"/>
      <c r="L65" s="115"/>
      <c r="M65" s="115"/>
      <c r="N65" s="115"/>
      <c r="O65" s="73"/>
      <c r="P65" s="73"/>
      <c r="Q65" s="75"/>
      <c r="R65" s="77"/>
      <c r="S65" s="25"/>
      <c r="T65" s="91"/>
      <c r="U65" s="80"/>
      <c r="V65" s="80"/>
      <c r="W65" s="62" t="str">
        <f>IF(AND(W64="",X64=""),"",IF($Y$5&gt;=(W64+X64),(W64*5)-(X64*5),"Погрешан унос података"))</f>
        <v/>
      </c>
      <c r="X65" s="63"/>
      <c r="Y65" s="66" t="str">
        <f>IF(AND(Y64="",Z64=""),"",IF($AA$5=(Y64+Z64),(Y64*20)-(Z64*5),"Погрешан унос података"))</f>
        <v/>
      </c>
      <c r="Z65" s="67"/>
      <c r="AA65" s="140" t="str">
        <f>IF(AA64="","",IF($AC$5&gt;=AA64,AA64*10,"Погрешан унос"))</f>
        <v/>
      </c>
      <c r="AB65" s="70" t="str">
        <f>IF(AB64="","",AB64*-5)</f>
        <v/>
      </c>
      <c r="AC65" s="83"/>
      <c r="AD65" s="85"/>
      <c r="AE65" s="86"/>
      <c r="AF65" s="60"/>
      <c r="AG65" s="60"/>
      <c r="AH65" s="60"/>
    </row>
    <row r="66" spans="1:34" ht="15" customHeight="1" thickBot="1" x14ac:dyDescent="0.35">
      <c r="A66" s="122"/>
      <c r="B66" s="125"/>
      <c r="C66" s="131"/>
      <c r="D66" s="131"/>
      <c r="E66" s="17"/>
      <c r="F66" s="44"/>
      <c r="G66" s="57">
        <f t="shared" si="0"/>
        <v>0</v>
      </c>
      <c r="H66" s="18"/>
      <c r="I66" s="158"/>
      <c r="J66" s="158"/>
      <c r="K66" s="158"/>
      <c r="L66" s="157"/>
      <c r="M66" s="157"/>
      <c r="N66" s="157"/>
      <c r="O66" s="73"/>
      <c r="P66" s="73"/>
      <c r="Q66" s="154" t="str">
        <f>IF(OR(O64=0,P64=0),"",P64-O64)</f>
        <v/>
      </c>
      <c r="R66" s="77"/>
      <c r="S66" s="70" t="str">
        <f>IF(S65="","",S65*50)</f>
        <v/>
      </c>
      <c r="T66" s="91"/>
      <c r="U66" s="80"/>
      <c r="V66" s="80"/>
      <c r="W66" s="149"/>
      <c r="X66" s="150"/>
      <c r="Y66" s="151"/>
      <c r="Z66" s="152"/>
      <c r="AA66" s="153"/>
      <c r="AB66" s="73"/>
      <c r="AC66" s="83"/>
      <c r="AD66" s="85"/>
      <c r="AE66" s="86"/>
      <c r="AF66" s="60"/>
      <c r="AG66" s="60"/>
      <c r="AH66" s="60"/>
    </row>
    <row r="67" spans="1:34" ht="15" customHeight="1" thickBot="1" x14ac:dyDescent="0.35">
      <c r="A67" s="122"/>
      <c r="B67" s="125"/>
      <c r="C67" s="131"/>
      <c r="D67" s="131"/>
      <c r="E67" s="17"/>
      <c r="F67" s="44"/>
      <c r="G67" s="57">
        <f t="shared" si="0"/>
        <v>0</v>
      </c>
      <c r="H67" s="18"/>
      <c r="I67" s="158"/>
      <c r="J67" s="158"/>
      <c r="K67" s="158"/>
      <c r="L67" s="157"/>
      <c r="M67" s="157"/>
      <c r="N67" s="157"/>
      <c r="O67" s="73"/>
      <c r="P67" s="73"/>
      <c r="Q67" s="155"/>
      <c r="R67" s="77"/>
      <c r="S67" s="73"/>
      <c r="T67" s="91"/>
      <c r="U67" s="80"/>
      <c r="V67" s="80"/>
      <c r="W67" s="149"/>
      <c r="X67" s="150"/>
      <c r="Y67" s="151"/>
      <c r="Z67" s="152"/>
      <c r="AA67" s="153"/>
      <c r="AB67" s="73"/>
      <c r="AC67" s="83"/>
      <c r="AD67" s="85"/>
      <c r="AE67" s="86"/>
      <c r="AF67" s="60"/>
      <c r="AG67" s="60"/>
      <c r="AH67" s="60"/>
    </row>
    <row r="68" spans="1:34" s="9" customFormat="1" ht="15" customHeight="1" thickBot="1" x14ac:dyDescent="0.35">
      <c r="A68" s="122"/>
      <c r="B68" s="125"/>
      <c r="C68" s="131"/>
      <c r="D68" s="143"/>
      <c r="E68" s="19"/>
      <c r="F68" s="45"/>
      <c r="G68" s="57">
        <f t="shared" si="0"/>
        <v>0</v>
      </c>
      <c r="H68" s="20"/>
      <c r="I68" s="137"/>
      <c r="J68" s="137"/>
      <c r="K68" s="137"/>
      <c r="L68" s="116"/>
      <c r="M68" s="116"/>
      <c r="N68" s="116"/>
      <c r="O68" s="71"/>
      <c r="P68" s="71"/>
      <c r="Q68" s="156"/>
      <c r="R68" s="78"/>
      <c r="S68" s="71"/>
      <c r="T68" s="92"/>
      <c r="U68" s="81"/>
      <c r="V68" s="81"/>
      <c r="W68" s="64"/>
      <c r="X68" s="65"/>
      <c r="Y68" s="68"/>
      <c r="Z68" s="69"/>
      <c r="AA68" s="141"/>
      <c r="AB68" s="71"/>
      <c r="AC68" s="84"/>
      <c r="AD68" s="85"/>
      <c r="AE68" s="87"/>
      <c r="AF68" s="61"/>
      <c r="AG68" s="61"/>
      <c r="AH68" s="61"/>
    </row>
    <row r="69" spans="1:34" ht="14.4" customHeight="1" thickBot="1" x14ac:dyDescent="0.35">
      <c r="A69" s="120" t="str">
        <f>IF(OR(B69="",B69="DISQ",B69="DNF",B69="DNS"),B69,IF(AD69&gt;1,AD69,RANK(B69,$B$9:$B$104,0)))</f>
        <v/>
      </c>
      <c r="B69" s="123" t="str">
        <f t="shared" ref="B69" si="23">IF(AND(E69="",E70="",E71="",E72="",E73=""),"",IF(I69="","DNS",IF(L69="","DNF",IF(OR(Q71&gt;$S$5,AC69="DISQ"),"DISQ",S71+T69+U69+V69))))</f>
        <v/>
      </c>
      <c r="C69" s="129"/>
      <c r="D69" s="142"/>
      <c r="E69" s="15"/>
      <c r="F69" s="43"/>
      <c r="G69" s="57">
        <f t="shared" si="0"/>
        <v>0</v>
      </c>
      <c r="H69" s="16"/>
      <c r="I69" s="135"/>
      <c r="J69" s="135"/>
      <c r="K69" s="135"/>
      <c r="L69" s="114"/>
      <c r="M69" s="114"/>
      <c r="N69" s="114"/>
      <c r="O69" s="72">
        <f>+(I69*3600)+(J69*60)+K69</f>
        <v>0</v>
      </c>
      <c r="P69" s="72">
        <f>+(L69*3600)+(M69*60)+N69</f>
        <v>0</v>
      </c>
      <c r="Q69" s="74" t="str">
        <f>IF(Q71="","",IF(Q71&lt;=$S$5,"УСПЕШНО","Прекорачење времена"))</f>
        <v/>
      </c>
      <c r="R69" s="76" t="str">
        <f>IF(AND(Q69="УСПЕШНО",S69="УСПЕШНО"),Q71,"")</f>
        <v/>
      </c>
      <c r="S69" s="5" t="str">
        <f>IF(S71="","",IF(AND(S70=$W$5),"УСПЕШНО",IF(AND(S70&lt;$W$5),"Недостају све КТ")))</f>
        <v/>
      </c>
      <c r="T69" s="90" t="str">
        <f>IF(E69="","",IF(R69="",0,MIN($R$9:$R$104)/R69*100))</f>
        <v/>
      </c>
      <c r="U69" s="79" t="str">
        <f t="shared" ref="U69" si="24">IF(E69="","",SUM(G69:G73))</f>
        <v/>
      </c>
      <c r="V69" s="79" t="str">
        <f>IF(E69="","",AE69+AF69+AG69+AH69)</f>
        <v/>
      </c>
      <c r="W69" s="26"/>
      <c r="X69" s="27"/>
      <c r="Y69" s="28"/>
      <c r="Z69" s="27"/>
      <c r="AA69" s="28"/>
      <c r="AB69" s="27"/>
      <c r="AC69" s="82"/>
      <c r="AD69" s="85"/>
      <c r="AE69" s="86">
        <f>IF(W70="",0,W70)</f>
        <v>0</v>
      </c>
      <c r="AF69" s="60">
        <f>IF(Y70="",0,Y70)</f>
        <v>0</v>
      </c>
      <c r="AG69" s="60">
        <f>IF(AA70="",0,AA70)</f>
        <v>0</v>
      </c>
      <c r="AH69" s="60">
        <f>IF(AB70="",0,AB70)</f>
        <v>0</v>
      </c>
    </row>
    <row r="70" spans="1:34" ht="15" customHeight="1" thickBot="1" x14ac:dyDescent="0.35">
      <c r="A70" s="121"/>
      <c r="B70" s="124"/>
      <c r="C70" s="130"/>
      <c r="D70" s="130"/>
      <c r="E70" s="17"/>
      <c r="F70" s="44"/>
      <c r="G70" s="57">
        <f t="shared" si="0"/>
        <v>0</v>
      </c>
      <c r="H70" s="18"/>
      <c r="I70" s="136"/>
      <c r="J70" s="136"/>
      <c r="K70" s="136"/>
      <c r="L70" s="115"/>
      <c r="M70" s="115"/>
      <c r="N70" s="115"/>
      <c r="O70" s="73"/>
      <c r="P70" s="73"/>
      <c r="Q70" s="75"/>
      <c r="R70" s="77"/>
      <c r="S70" s="25"/>
      <c r="T70" s="91"/>
      <c r="U70" s="80"/>
      <c r="V70" s="80"/>
      <c r="W70" s="62" t="str">
        <f>IF(AND(W69="",X69=""),"",IF($Y$5&gt;=(W69+X69),(W69*5)-(X69*5),"Погрешан унос података"))</f>
        <v/>
      </c>
      <c r="X70" s="63"/>
      <c r="Y70" s="66" t="str">
        <f>IF(AND(Y69="",Z69=""),"",IF($AA$5=(Y69+Z69),(Y69*20)-(Z69*5),"Погрешан унос података"))</f>
        <v/>
      </c>
      <c r="Z70" s="67"/>
      <c r="AA70" s="140" t="str">
        <f>IF(AA69="","",IF($AC$5&gt;=AA69,AA69*10,"Погрешан унос"))</f>
        <v/>
      </c>
      <c r="AB70" s="70" t="str">
        <f>IF(AB69="","",AB69*-5)</f>
        <v/>
      </c>
      <c r="AC70" s="83"/>
      <c r="AD70" s="85"/>
      <c r="AE70" s="86"/>
      <c r="AF70" s="60"/>
      <c r="AG70" s="60"/>
      <c r="AH70" s="60"/>
    </row>
    <row r="71" spans="1:34" ht="15" customHeight="1" thickBot="1" x14ac:dyDescent="0.35">
      <c r="A71" s="122"/>
      <c r="B71" s="125"/>
      <c r="C71" s="131"/>
      <c r="D71" s="131"/>
      <c r="E71" s="17"/>
      <c r="F71" s="44"/>
      <c r="G71" s="57">
        <f t="shared" si="0"/>
        <v>0</v>
      </c>
      <c r="H71" s="18"/>
      <c r="I71" s="158"/>
      <c r="J71" s="158"/>
      <c r="K71" s="158"/>
      <c r="L71" s="157"/>
      <c r="M71" s="157"/>
      <c r="N71" s="157"/>
      <c r="O71" s="73"/>
      <c r="P71" s="73"/>
      <c r="Q71" s="154" t="str">
        <f>IF(OR(O69=0,P69=0),"",P69-O69)</f>
        <v/>
      </c>
      <c r="R71" s="77"/>
      <c r="S71" s="70" t="str">
        <f>IF(S70="","",S70*50)</f>
        <v/>
      </c>
      <c r="T71" s="91"/>
      <c r="U71" s="80"/>
      <c r="V71" s="80"/>
      <c r="W71" s="149"/>
      <c r="X71" s="150"/>
      <c r="Y71" s="151"/>
      <c r="Z71" s="152"/>
      <c r="AA71" s="153"/>
      <c r="AB71" s="73"/>
      <c r="AC71" s="83"/>
      <c r="AD71" s="85"/>
      <c r="AE71" s="86"/>
      <c r="AF71" s="60"/>
      <c r="AG71" s="60"/>
      <c r="AH71" s="60"/>
    </row>
    <row r="72" spans="1:34" ht="15" customHeight="1" thickBot="1" x14ac:dyDescent="0.35">
      <c r="A72" s="122"/>
      <c r="B72" s="125"/>
      <c r="C72" s="131"/>
      <c r="D72" s="131"/>
      <c r="E72" s="17"/>
      <c r="F72" s="44"/>
      <c r="G72" s="57">
        <f t="shared" si="0"/>
        <v>0</v>
      </c>
      <c r="H72" s="18"/>
      <c r="I72" s="158"/>
      <c r="J72" s="158"/>
      <c r="K72" s="158"/>
      <c r="L72" s="157"/>
      <c r="M72" s="157"/>
      <c r="N72" s="157"/>
      <c r="O72" s="73"/>
      <c r="P72" s="73"/>
      <c r="Q72" s="155"/>
      <c r="R72" s="77"/>
      <c r="S72" s="73"/>
      <c r="T72" s="91"/>
      <c r="U72" s="80"/>
      <c r="V72" s="80"/>
      <c r="W72" s="149"/>
      <c r="X72" s="150"/>
      <c r="Y72" s="151"/>
      <c r="Z72" s="152"/>
      <c r="AA72" s="153"/>
      <c r="AB72" s="73"/>
      <c r="AC72" s="83"/>
      <c r="AD72" s="85"/>
      <c r="AE72" s="86"/>
      <c r="AF72" s="60"/>
      <c r="AG72" s="60"/>
      <c r="AH72" s="60"/>
    </row>
    <row r="73" spans="1:34" s="9" customFormat="1" ht="15" customHeight="1" thickBot="1" x14ac:dyDescent="0.35">
      <c r="A73" s="122"/>
      <c r="B73" s="125"/>
      <c r="C73" s="131"/>
      <c r="D73" s="143"/>
      <c r="E73" s="19"/>
      <c r="F73" s="45"/>
      <c r="G73" s="57">
        <f t="shared" si="0"/>
        <v>0</v>
      </c>
      <c r="H73" s="20"/>
      <c r="I73" s="137"/>
      <c r="J73" s="137"/>
      <c r="K73" s="137"/>
      <c r="L73" s="116"/>
      <c r="M73" s="116"/>
      <c r="N73" s="116"/>
      <c r="O73" s="71"/>
      <c r="P73" s="71"/>
      <c r="Q73" s="156"/>
      <c r="R73" s="78"/>
      <c r="S73" s="71"/>
      <c r="T73" s="92"/>
      <c r="U73" s="81"/>
      <c r="V73" s="81"/>
      <c r="W73" s="64"/>
      <c r="X73" s="65"/>
      <c r="Y73" s="68"/>
      <c r="Z73" s="69"/>
      <c r="AA73" s="141"/>
      <c r="AB73" s="71"/>
      <c r="AC73" s="84"/>
      <c r="AD73" s="85"/>
      <c r="AE73" s="87"/>
      <c r="AF73" s="61"/>
      <c r="AG73" s="61"/>
      <c r="AH73" s="61"/>
    </row>
    <row r="74" spans="1:34" ht="14.4" customHeight="1" thickBot="1" x14ac:dyDescent="0.35">
      <c r="A74" s="120" t="str">
        <f>IF(OR(B74="",B74="DISQ",B74="DNF",B74="DNS"),B74,IF(AD74&gt;1,AD74,RANK(B74,$B$9:$B$104,0)))</f>
        <v/>
      </c>
      <c r="B74" s="123" t="str">
        <f t="shared" ref="B74" si="25">IF(AND(E74="",E75="",E76="",E77="",E78=""),"",IF(I74="","DNS",IF(L74="","DNF",IF(OR(Q76&gt;$S$5,AC74="DISQ"),"DISQ",S76+T74+U74+V74))))</f>
        <v/>
      </c>
      <c r="C74" s="129"/>
      <c r="D74" s="142"/>
      <c r="E74" s="15"/>
      <c r="F74" s="43"/>
      <c r="G74" s="57">
        <f t="shared" ref="G74:G108" si="26">IF(F74="Ж",5,0)</f>
        <v>0</v>
      </c>
      <c r="H74" s="16"/>
      <c r="I74" s="135"/>
      <c r="J74" s="135"/>
      <c r="K74" s="135"/>
      <c r="L74" s="114"/>
      <c r="M74" s="114"/>
      <c r="N74" s="114"/>
      <c r="O74" s="72">
        <f>+(I74*3600)+(J74*60)+K74</f>
        <v>0</v>
      </c>
      <c r="P74" s="72">
        <f>+(L74*3600)+(M74*60)+N74</f>
        <v>0</v>
      </c>
      <c r="Q74" s="74" t="str">
        <f>IF(Q76="","",IF(Q76&lt;=$S$5,"УСПЕШНО","Прекорачење времена"))</f>
        <v/>
      </c>
      <c r="R74" s="76" t="str">
        <f>IF(AND(Q74="УСПЕШНО",S74="УСПЕШНО"),Q76,"")</f>
        <v/>
      </c>
      <c r="S74" s="5" t="str">
        <f>IF(S76="","",IF(AND(S75=$W$5),"УСПЕШНО",IF(AND(S75&lt;$W$5),"Недостају све КТ")))</f>
        <v/>
      </c>
      <c r="T74" s="90" t="str">
        <f>IF(E74="","",IF(R74="",0,MIN($R$9:$R$104)/R74*100))</f>
        <v/>
      </c>
      <c r="U74" s="79" t="str">
        <f t="shared" ref="U74" si="27">IF(E74="","",SUM(G74:G78))</f>
        <v/>
      </c>
      <c r="V74" s="79" t="str">
        <f>IF(E74="","",AE74+AF74+AG74+AH74)</f>
        <v/>
      </c>
      <c r="W74" s="26"/>
      <c r="X74" s="27"/>
      <c r="Y74" s="28"/>
      <c r="Z74" s="27"/>
      <c r="AA74" s="28"/>
      <c r="AB74" s="27"/>
      <c r="AC74" s="82"/>
      <c r="AD74" s="85"/>
      <c r="AE74" s="86">
        <f>IF(W75="",0,W75)</f>
        <v>0</v>
      </c>
      <c r="AF74" s="60">
        <f>IF(Y75="",0,Y75)</f>
        <v>0</v>
      </c>
      <c r="AG74" s="60">
        <f>IF(AA75="",0,AA75)</f>
        <v>0</v>
      </c>
      <c r="AH74" s="60">
        <f>IF(AB75="",0,AB75)</f>
        <v>0</v>
      </c>
    </row>
    <row r="75" spans="1:34" ht="15" customHeight="1" thickBot="1" x14ac:dyDescent="0.35">
      <c r="A75" s="121"/>
      <c r="B75" s="124"/>
      <c r="C75" s="130"/>
      <c r="D75" s="130"/>
      <c r="E75" s="17"/>
      <c r="F75" s="44"/>
      <c r="G75" s="57">
        <f t="shared" si="26"/>
        <v>0</v>
      </c>
      <c r="H75" s="18"/>
      <c r="I75" s="136"/>
      <c r="J75" s="136"/>
      <c r="K75" s="136"/>
      <c r="L75" s="115"/>
      <c r="M75" s="115"/>
      <c r="N75" s="115"/>
      <c r="O75" s="73"/>
      <c r="P75" s="73"/>
      <c r="Q75" s="75"/>
      <c r="R75" s="77"/>
      <c r="S75" s="25"/>
      <c r="T75" s="91"/>
      <c r="U75" s="80"/>
      <c r="V75" s="80"/>
      <c r="W75" s="62" t="str">
        <f>IF(AND(W74="",X74=""),"",IF($Y$5&gt;=(W74+X74),(W74*5)-(X74*5),"Погрешан унос података"))</f>
        <v/>
      </c>
      <c r="X75" s="63"/>
      <c r="Y75" s="66" t="str">
        <f>IF(AND(Y74="",Z74=""),"",IF($AA$5=(Y74+Z74),(Y74*20)-(Z74*5),"Погрешан унос података"))</f>
        <v/>
      </c>
      <c r="Z75" s="67"/>
      <c r="AA75" s="140" t="str">
        <f>IF(AA74="","",IF($AC$5&gt;=AA74,AA74*10,"Погрешан унос"))</f>
        <v/>
      </c>
      <c r="AB75" s="70" t="str">
        <f>IF(AB74="","",AB74*-5)</f>
        <v/>
      </c>
      <c r="AC75" s="83"/>
      <c r="AD75" s="85"/>
      <c r="AE75" s="86"/>
      <c r="AF75" s="60"/>
      <c r="AG75" s="60"/>
      <c r="AH75" s="60"/>
    </row>
    <row r="76" spans="1:34" ht="15" customHeight="1" thickBot="1" x14ac:dyDescent="0.35">
      <c r="A76" s="122"/>
      <c r="B76" s="125"/>
      <c r="C76" s="131"/>
      <c r="D76" s="131"/>
      <c r="E76" s="17"/>
      <c r="F76" s="44"/>
      <c r="G76" s="57">
        <f t="shared" si="26"/>
        <v>0</v>
      </c>
      <c r="H76" s="18"/>
      <c r="I76" s="158"/>
      <c r="J76" s="158"/>
      <c r="K76" s="158"/>
      <c r="L76" s="157"/>
      <c r="M76" s="157"/>
      <c r="N76" s="157"/>
      <c r="O76" s="73"/>
      <c r="P76" s="73"/>
      <c r="Q76" s="154" t="str">
        <f>IF(OR(O74=0,P74=0),"",P74-O74)</f>
        <v/>
      </c>
      <c r="R76" s="77"/>
      <c r="S76" s="70" t="str">
        <f>IF(S75="","",S75*50)</f>
        <v/>
      </c>
      <c r="T76" s="91"/>
      <c r="U76" s="80"/>
      <c r="V76" s="80"/>
      <c r="W76" s="149"/>
      <c r="X76" s="150"/>
      <c r="Y76" s="151"/>
      <c r="Z76" s="152"/>
      <c r="AA76" s="153"/>
      <c r="AB76" s="73"/>
      <c r="AC76" s="83"/>
      <c r="AD76" s="85"/>
      <c r="AE76" s="86"/>
      <c r="AF76" s="60"/>
      <c r="AG76" s="60"/>
      <c r="AH76" s="60"/>
    </row>
    <row r="77" spans="1:34" ht="15" customHeight="1" thickBot="1" x14ac:dyDescent="0.35">
      <c r="A77" s="122"/>
      <c r="B77" s="125"/>
      <c r="C77" s="131"/>
      <c r="D77" s="131"/>
      <c r="E77" s="17"/>
      <c r="F77" s="44"/>
      <c r="G77" s="57">
        <f t="shared" si="26"/>
        <v>0</v>
      </c>
      <c r="H77" s="18"/>
      <c r="I77" s="158"/>
      <c r="J77" s="158"/>
      <c r="K77" s="158"/>
      <c r="L77" s="157"/>
      <c r="M77" s="157"/>
      <c r="N77" s="157"/>
      <c r="O77" s="73"/>
      <c r="P77" s="73"/>
      <c r="Q77" s="155"/>
      <c r="R77" s="77"/>
      <c r="S77" s="73"/>
      <c r="T77" s="91"/>
      <c r="U77" s="80"/>
      <c r="V77" s="80"/>
      <c r="W77" s="149"/>
      <c r="X77" s="150"/>
      <c r="Y77" s="151"/>
      <c r="Z77" s="152"/>
      <c r="AA77" s="153"/>
      <c r="AB77" s="73"/>
      <c r="AC77" s="83"/>
      <c r="AD77" s="85"/>
      <c r="AE77" s="86"/>
      <c r="AF77" s="60"/>
      <c r="AG77" s="60"/>
      <c r="AH77" s="60"/>
    </row>
    <row r="78" spans="1:34" s="9" customFormat="1" ht="15" customHeight="1" thickBot="1" x14ac:dyDescent="0.35">
      <c r="A78" s="122"/>
      <c r="B78" s="125"/>
      <c r="C78" s="131"/>
      <c r="D78" s="143"/>
      <c r="E78" s="19"/>
      <c r="F78" s="45"/>
      <c r="G78" s="57">
        <f t="shared" si="26"/>
        <v>0</v>
      </c>
      <c r="H78" s="20"/>
      <c r="I78" s="137"/>
      <c r="J78" s="137"/>
      <c r="K78" s="137"/>
      <c r="L78" s="116"/>
      <c r="M78" s="116"/>
      <c r="N78" s="116"/>
      <c r="O78" s="71"/>
      <c r="P78" s="71"/>
      <c r="Q78" s="156"/>
      <c r="R78" s="78"/>
      <c r="S78" s="71"/>
      <c r="T78" s="92"/>
      <c r="U78" s="81"/>
      <c r="V78" s="81"/>
      <c r="W78" s="64"/>
      <c r="X78" s="65"/>
      <c r="Y78" s="68"/>
      <c r="Z78" s="69"/>
      <c r="AA78" s="141"/>
      <c r="AB78" s="71"/>
      <c r="AC78" s="84"/>
      <c r="AD78" s="85"/>
      <c r="AE78" s="87"/>
      <c r="AF78" s="61"/>
      <c r="AG78" s="61"/>
      <c r="AH78" s="61"/>
    </row>
    <row r="79" spans="1:34" ht="14.4" customHeight="1" thickBot="1" x14ac:dyDescent="0.35">
      <c r="A79" s="120" t="str">
        <f>IF(OR(B79="",B79="DISQ",B79="DNF",B79="DNS"),B79,IF(AD79&gt;1,AD79,RANK(B79,$B$9:$B$104,0)))</f>
        <v/>
      </c>
      <c r="B79" s="123" t="str">
        <f t="shared" ref="B79" si="28">IF(AND(E79="",E80="",E81="",E82="",E83=""),"",IF(I79="","DNS",IF(L79="","DNF",IF(OR(Q81&gt;$S$5,AC79="DISQ"),"DISQ",S81+T79+U79+V79))))</f>
        <v/>
      </c>
      <c r="C79" s="129"/>
      <c r="D79" s="142"/>
      <c r="E79" s="15"/>
      <c r="F79" s="43"/>
      <c r="G79" s="57">
        <f t="shared" si="26"/>
        <v>0</v>
      </c>
      <c r="H79" s="16"/>
      <c r="I79" s="135"/>
      <c r="J79" s="135"/>
      <c r="K79" s="135"/>
      <c r="L79" s="114"/>
      <c r="M79" s="114"/>
      <c r="N79" s="114"/>
      <c r="O79" s="72">
        <f>+(I79*3600)+(J79*60)+K79</f>
        <v>0</v>
      </c>
      <c r="P79" s="72">
        <f>+(L79*3600)+(M79*60)+N79</f>
        <v>0</v>
      </c>
      <c r="Q79" s="74" t="str">
        <f>IF(Q81="","",IF(Q81&lt;=$S$5,"УСПЕШНО","Прекорачење времена"))</f>
        <v/>
      </c>
      <c r="R79" s="76" t="str">
        <f>IF(AND(Q79="УСПЕШНО",S79="УСПЕШНО"),Q81,"")</f>
        <v/>
      </c>
      <c r="S79" s="5" t="str">
        <f>IF(S81="","",IF(AND(S80=$W$5),"УСПЕШНО",IF(AND(S80&lt;$W$5),"Недостају све КТ")))</f>
        <v/>
      </c>
      <c r="T79" s="90" t="str">
        <f>IF(E79="","",IF(R79="",0,MIN($R$9:$R$104)/R79*100))</f>
        <v/>
      </c>
      <c r="U79" s="79" t="str">
        <f t="shared" ref="U79" si="29">IF(E79="","",SUM(G79:G83))</f>
        <v/>
      </c>
      <c r="V79" s="79" t="str">
        <f>IF(E79="","",AE79+AF79+AG79+AH79)</f>
        <v/>
      </c>
      <c r="W79" s="26"/>
      <c r="X79" s="27"/>
      <c r="Y79" s="28"/>
      <c r="Z79" s="27"/>
      <c r="AA79" s="28"/>
      <c r="AB79" s="27"/>
      <c r="AC79" s="82"/>
      <c r="AD79" s="85"/>
      <c r="AE79" s="86">
        <f>IF(W80="",0,W80)</f>
        <v>0</v>
      </c>
      <c r="AF79" s="60">
        <f>IF(Y80="",0,Y80)</f>
        <v>0</v>
      </c>
      <c r="AG79" s="60">
        <f>IF(AA80="",0,AA80)</f>
        <v>0</v>
      </c>
      <c r="AH79" s="60">
        <f>IF(AB80="",0,AB80)</f>
        <v>0</v>
      </c>
    </row>
    <row r="80" spans="1:34" ht="15" customHeight="1" thickBot="1" x14ac:dyDescent="0.35">
      <c r="A80" s="121"/>
      <c r="B80" s="124"/>
      <c r="C80" s="130"/>
      <c r="D80" s="130"/>
      <c r="E80" s="17"/>
      <c r="F80" s="44"/>
      <c r="G80" s="57">
        <f t="shared" si="26"/>
        <v>0</v>
      </c>
      <c r="H80" s="18"/>
      <c r="I80" s="136"/>
      <c r="J80" s="136"/>
      <c r="K80" s="136"/>
      <c r="L80" s="115"/>
      <c r="M80" s="115"/>
      <c r="N80" s="115"/>
      <c r="O80" s="73"/>
      <c r="P80" s="73"/>
      <c r="Q80" s="75"/>
      <c r="R80" s="77"/>
      <c r="S80" s="25"/>
      <c r="T80" s="91"/>
      <c r="U80" s="80"/>
      <c r="V80" s="80"/>
      <c r="W80" s="62" t="str">
        <f>IF(AND(W79="",X79=""),"",IF($Y$5&gt;=(W79+X79),(W79*5)-(X79*5),"Погрешан унос података"))</f>
        <v/>
      </c>
      <c r="X80" s="63"/>
      <c r="Y80" s="66" t="str">
        <f>IF(AND(Y79="",Z79=""),"",IF($AA$5=(Y79+Z79),(Y79*20)-(Z79*5),"Погрешан унос података"))</f>
        <v/>
      </c>
      <c r="Z80" s="67"/>
      <c r="AA80" s="140" t="str">
        <f>IF(AA79="","",IF($AC$5&gt;=AA79,AA79*10,"Погрешан унос"))</f>
        <v/>
      </c>
      <c r="AB80" s="70" t="str">
        <f>IF(AB79="","",AB79*-5)</f>
        <v/>
      </c>
      <c r="AC80" s="83"/>
      <c r="AD80" s="85"/>
      <c r="AE80" s="86"/>
      <c r="AF80" s="60"/>
      <c r="AG80" s="60"/>
      <c r="AH80" s="60"/>
    </row>
    <row r="81" spans="1:34" ht="15" customHeight="1" thickBot="1" x14ac:dyDescent="0.35">
      <c r="A81" s="122"/>
      <c r="B81" s="125"/>
      <c r="C81" s="131"/>
      <c r="D81" s="131"/>
      <c r="E81" s="17"/>
      <c r="F81" s="44"/>
      <c r="G81" s="57">
        <f t="shared" si="26"/>
        <v>0</v>
      </c>
      <c r="H81" s="18"/>
      <c r="I81" s="158"/>
      <c r="J81" s="158"/>
      <c r="K81" s="158"/>
      <c r="L81" s="157"/>
      <c r="M81" s="157"/>
      <c r="N81" s="157"/>
      <c r="O81" s="73"/>
      <c r="P81" s="73"/>
      <c r="Q81" s="154" t="str">
        <f>IF(OR(O79=0,P79=0),"",P79-O79)</f>
        <v/>
      </c>
      <c r="R81" s="77"/>
      <c r="S81" s="70" t="str">
        <f>IF(S80="","",S80*50)</f>
        <v/>
      </c>
      <c r="T81" s="91"/>
      <c r="U81" s="80"/>
      <c r="V81" s="80"/>
      <c r="W81" s="149"/>
      <c r="X81" s="150"/>
      <c r="Y81" s="151"/>
      <c r="Z81" s="152"/>
      <c r="AA81" s="153"/>
      <c r="AB81" s="73"/>
      <c r="AC81" s="83"/>
      <c r="AD81" s="85"/>
      <c r="AE81" s="86"/>
      <c r="AF81" s="60"/>
      <c r="AG81" s="60"/>
      <c r="AH81" s="60"/>
    </row>
    <row r="82" spans="1:34" ht="15" customHeight="1" thickBot="1" x14ac:dyDescent="0.35">
      <c r="A82" s="122"/>
      <c r="B82" s="125"/>
      <c r="C82" s="131"/>
      <c r="D82" s="131"/>
      <c r="E82" s="17"/>
      <c r="F82" s="44"/>
      <c r="G82" s="57">
        <f t="shared" si="26"/>
        <v>0</v>
      </c>
      <c r="H82" s="18"/>
      <c r="I82" s="158"/>
      <c r="J82" s="158"/>
      <c r="K82" s="158"/>
      <c r="L82" s="157"/>
      <c r="M82" s="157"/>
      <c r="N82" s="157"/>
      <c r="O82" s="73"/>
      <c r="P82" s="73"/>
      <c r="Q82" s="155"/>
      <c r="R82" s="77"/>
      <c r="S82" s="73"/>
      <c r="T82" s="91"/>
      <c r="U82" s="80"/>
      <c r="V82" s="80"/>
      <c r="W82" s="149"/>
      <c r="X82" s="150"/>
      <c r="Y82" s="151"/>
      <c r="Z82" s="152"/>
      <c r="AA82" s="153"/>
      <c r="AB82" s="73"/>
      <c r="AC82" s="83"/>
      <c r="AD82" s="85"/>
      <c r="AE82" s="86"/>
      <c r="AF82" s="60"/>
      <c r="AG82" s="60"/>
      <c r="AH82" s="60"/>
    </row>
    <row r="83" spans="1:34" s="9" customFormat="1" ht="15" customHeight="1" thickBot="1" x14ac:dyDescent="0.35">
      <c r="A83" s="122"/>
      <c r="B83" s="125"/>
      <c r="C83" s="131"/>
      <c r="D83" s="143"/>
      <c r="E83" s="19"/>
      <c r="F83" s="45"/>
      <c r="G83" s="57">
        <f t="shared" si="26"/>
        <v>0</v>
      </c>
      <c r="H83" s="20"/>
      <c r="I83" s="137"/>
      <c r="J83" s="137"/>
      <c r="K83" s="137"/>
      <c r="L83" s="116"/>
      <c r="M83" s="116"/>
      <c r="N83" s="116"/>
      <c r="O83" s="71"/>
      <c r="P83" s="71"/>
      <c r="Q83" s="156"/>
      <c r="R83" s="78"/>
      <c r="S83" s="71"/>
      <c r="T83" s="92"/>
      <c r="U83" s="81"/>
      <c r="V83" s="81"/>
      <c r="W83" s="64"/>
      <c r="X83" s="65"/>
      <c r="Y83" s="68"/>
      <c r="Z83" s="69"/>
      <c r="AA83" s="141"/>
      <c r="AB83" s="71"/>
      <c r="AC83" s="84"/>
      <c r="AD83" s="85"/>
      <c r="AE83" s="87"/>
      <c r="AF83" s="61"/>
      <c r="AG83" s="61"/>
      <c r="AH83" s="61"/>
    </row>
    <row r="84" spans="1:34" ht="14.4" customHeight="1" thickBot="1" x14ac:dyDescent="0.35">
      <c r="A84" s="120" t="str">
        <f>IF(OR(B84="",B84="DISQ",B84="DNF",B84="DNS"),B84,IF(AD84&gt;1,AD84,RANK(B84,$B$9:$B$104,0)))</f>
        <v/>
      </c>
      <c r="B84" s="123" t="str">
        <f t="shared" ref="B84" si="30">IF(AND(E84="",E85="",E86="",E87="",E88=""),"",IF(I84="","DNS",IF(L84="","DNF",IF(OR(Q86&gt;$S$5,AC84="DISQ"),"DISQ",S86+T84+U84+V84))))</f>
        <v/>
      </c>
      <c r="C84" s="129"/>
      <c r="D84" s="142"/>
      <c r="E84" s="15"/>
      <c r="F84" s="43"/>
      <c r="G84" s="57">
        <f t="shared" si="26"/>
        <v>0</v>
      </c>
      <c r="H84" s="16"/>
      <c r="I84" s="135"/>
      <c r="J84" s="135"/>
      <c r="K84" s="135"/>
      <c r="L84" s="114"/>
      <c r="M84" s="114"/>
      <c r="N84" s="114"/>
      <c r="O84" s="72">
        <f>+(I84*3600)+(J84*60)+K84</f>
        <v>0</v>
      </c>
      <c r="P84" s="72">
        <f>+(L84*3600)+(M84*60)+N84</f>
        <v>0</v>
      </c>
      <c r="Q84" s="74" t="str">
        <f>IF(Q86="","",IF(Q86&lt;=$S$5,"УСПЕШНО","Прекорачење времена"))</f>
        <v/>
      </c>
      <c r="R84" s="76" t="str">
        <f>IF(AND(Q84="УСПЕШНО",S84="УСПЕШНО"),Q86,"")</f>
        <v/>
      </c>
      <c r="S84" s="5" t="str">
        <f>IF(S86="","",IF(AND(S85=$W$5),"УСПЕШНО",IF(AND(S85&lt;$W$5),"Недостају све КТ")))</f>
        <v/>
      </c>
      <c r="T84" s="90" t="str">
        <f>IF(E84="","",IF(R84="",0,MIN($R$9:$R$104)/R84*100))</f>
        <v/>
      </c>
      <c r="U84" s="79" t="str">
        <f t="shared" ref="U84" si="31">IF(E84="","",SUM(G84:G88))</f>
        <v/>
      </c>
      <c r="V84" s="79" t="str">
        <f>IF(E84="","",AE84+AF84+AG84+AH84)</f>
        <v/>
      </c>
      <c r="W84" s="26"/>
      <c r="X84" s="27"/>
      <c r="Y84" s="28"/>
      <c r="Z84" s="27"/>
      <c r="AA84" s="28"/>
      <c r="AB84" s="27"/>
      <c r="AC84" s="82"/>
      <c r="AD84" s="85"/>
      <c r="AE84" s="86">
        <f>IF(W85="",0,W85)</f>
        <v>0</v>
      </c>
      <c r="AF84" s="60">
        <f>IF(Y85="",0,Y85)</f>
        <v>0</v>
      </c>
      <c r="AG84" s="60">
        <f>IF(AA85="",0,AA85)</f>
        <v>0</v>
      </c>
      <c r="AH84" s="60">
        <f>IF(AB85="",0,AB85)</f>
        <v>0</v>
      </c>
    </row>
    <row r="85" spans="1:34" ht="15" customHeight="1" thickBot="1" x14ac:dyDescent="0.35">
      <c r="A85" s="121"/>
      <c r="B85" s="124"/>
      <c r="C85" s="130"/>
      <c r="D85" s="130"/>
      <c r="E85" s="17"/>
      <c r="F85" s="44"/>
      <c r="G85" s="57">
        <f t="shared" si="26"/>
        <v>0</v>
      </c>
      <c r="H85" s="18"/>
      <c r="I85" s="136"/>
      <c r="J85" s="136"/>
      <c r="K85" s="136"/>
      <c r="L85" s="115"/>
      <c r="M85" s="115"/>
      <c r="N85" s="115"/>
      <c r="O85" s="73"/>
      <c r="P85" s="73"/>
      <c r="Q85" s="75"/>
      <c r="R85" s="77"/>
      <c r="S85" s="25"/>
      <c r="T85" s="91"/>
      <c r="U85" s="80"/>
      <c r="V85" s="80"/>
      <c r="W85" s="62" t="str">
        <f>IF(AND(W84="",X84=""),"",IF($Y$5&gt;=(W84+X84),(W84*5)-(X84*5),"Погрешан унос података"))</f>
        <v/>
      </c>
      <c r="X85" s="63"/>
      <c r="Y85" s="66" t="str">
        <f>IF(AND(Y84="",Z84=""),"",IF($AA$5=(Y84+Z84),(Y84*20)-(Z84*5),"Погрешан унос података"))</f>
        <v/>
      </c>
      <c r="Z85" s="67"/>
      <c r="AA85" s="140" t="str">
        <f>IF(AA84="","",IF($AC$5&gt;=AA84,AA84*10,"Погрешан унос"))</f>
        <v/>
      </c>
      <c r="AB85" s="70" t="str">
        <f>IF(AB84="","",AB84*-5)</f>
        <v/>
      </c>
      <c r="AC85" s="83"/>
      <c r="AD85" s="85"/>
      <c r="AE85" s="86"/>
      <c r="AF85" s="60"/>
      <c r="AG85" s="60"/>
      <c r="AH85" s="60"/>
    </row>
    <row r="86" spans="1:34" ht="15" customHeight="1" thickBot="1" x14ac:dyDescent="0.35">
      <c r="A86" s="122"/>
      <c r="B86" s="125"/>
      <c r="C86" s="131"/>
      <c r="D86" s="131"/>
      <c r="E86" s="17"/>
      <c r="F86" s="44"/>
      <c r="G86" s="57">
        <f t="shared" si="26"/>
        <v>0</v>
      </c>
      <c r="H86" s="18"/>
      <c r="I86" s="158"/>
      <c r="J86" s="158"/>
      <c r="K86" s="158"/>
      <c r="L86" s="157"/>
      <c r="M86" s="157"/>
      <c r="N86" s="157"/>
      <c r="O86" s="73"/>
      <c r="P86" s="73"/>
      <c r="Q86" s="154" t="str">
        <f>IF(OR(O84=0,P84=0),"",P84-O84)</f>
        <v/>
      </c>
      <c r="R86" s="77"/>
      <c r="S86" s="70" t="str">
        <f>IF(S85="","",S85*50)</f>
        <v/>
      </c>
      <c r="T86" s="91"/>
      <c r="U86" s="80"/>
      <c r="V86" s="80"/>
      <c r="W86" s="149"/>
      <c r="X86" s="150"/>
      <c r="Y86" s="151"/>
      <c r="Z86" s="152"/>
      <c r="AA86" s="153"/>
      <c r="AB86" s="73"/>
      <c r="AC86" s="83"/>
      <c r="AD86" s="85"/>
      <c r="AE86" s="86"/>
      <c r="AF86" s="60"/>
      <c r="AG86" s="60"/>
      <c r="AH86" s="60"/>
    </row>
    <row r="87" spans="1:34" ht="15" customHeight="1" thickBot="1" x14ac:dyDescent="0.35">
      <c r="A87" s="122"/>
      <c r="B87" s="125"/>
      <c r="C87" s="131"/>
      <c r="D87" s="131"/>
      <c r="E87" s="17"/>
      <c r="F87" s="44"/>
      <c r="G87" s="57">
        <f t="shared" si="26"/>
        <v>0</v>
      </c>
      <c r="H87" s="18"/>
      <c r="I87" s="158"/>
      <c r="J87" s="158"/>
      <c r="K87" s="158"/>
      <c r="L87" s="157"/>
      <c r="M87" s="157"/>
      <c r="N87" s="157"/>
      <c r="O87" s="73"/>
      <c r="P87" s="73"/>
      <c r="Q87" s="155"/>
      <c r="R87" s="77"/>
      <c r="S87" s="73"/>
      <c r="T87" s="91"/>
      <c r="U87" s="80"/>
      <c r="V87" s="80"/>
      <c r="W87" s="149"/>
      <c r="X87" s="150"/>
      <c r="Y87" s="151"/>
      <c r="Z87" s="152"/>
      <c r="AA87" s="153"/>
      <c r="AB87" s="73"/>
      <c r="AC87" s="83"/>
      <c r="AD87" s="85"/>
      <c r="AE87" s="86"/>
      <c r="AF87" s="60"/>
      <c r="AG87" s="60"/>
      <c r="AH87" s="60"/>
    </row>
    <row r="88" spans="1:34" s="9" customFormat="1" ht="15" customHeight="1" thickBot="1" x14ac:dyDescent="0.35">
      <c r="A88" s="122"/>
      <c r="B88" s="125"/>
      <c r="C88" s="131"/>
      <c r="D88" s="143"/>
      <c r="E88" s="19"/>
      <c r="F88" s="45"/>
      <c r="G88" s="57">
        <f t="shared" si="26"/>
        <v>0</v>
      </c>
      <c r="H88" s="20"/>
      <c r="I88" s="137"/>
      <c r="J88" s="137"/>
      <c r="K88" s="137"/>
      <c r="L88" s="116"/>
      <c r="M88" s="116"/>
      <c r="N88" s="116"/>
      <c r="O88" s="71"/>
      <c r="P88" s="71"/>
      <c r="Q88" s="156"/>
      <c r="R88" s="78"/>
      <c r="S88" s="71"/>
      <c r="T88" s="92"/>
      <c r="U88" s="81"/>
      <c r="V88" s="81"/>
      <c r="W88" s="64"/>
      <c r="X88" s="65"/>
      <c r="Y88" s="68"/>
      <c r="Z88" s="69"/>
      <c r="AA88" s="141"/>
      <c r="AB88" s="71"/>
      <c r="AC88" s="84"/>
      <c r="AD88" s="85"/>
      <c r="AE88" s="87"/>
      <c r="AF88" s="61"/>
      <c r="AG88" s="61"/>
      <c r="AH88" s="61"/>
    </row>
    <row r="89" spans="1:34" ht="14.4" customHeight="1" thickBot="1" x14ac:dyDescent="0.35">
      <c r="A89" s="120" t="str">
        <f>IF(OR(B89="",B89="DISQ",B89="DNF",B89="DNS"),B89,IF(AD89&gt;1,AD89,RANK(B89,$B$9:$B$104,0)))</f>
        <v/>
      </c>
      <c r="B89" s="123" t="str">
        <f t="shared" ref="B89" si="32">IF(AND(E89="",E90="",E91="",E92="",E93=""),"",IF(I89="","DNS",IF(L89="","DNF",IF(OR(Q91&gt;$S$5,AC89="DISQ"),"DISQ",S91+T89+U89+V89))))</f>
        <v/>
      </c>
      <c r="C89" s="129"/>
      <c r="D89" s="142"/>
      <c r="E89" s="15"/>
      <c r="F89" s="43"/>
      <c r="G89" s="57">
        <f t="shared" si="26"/>
        <v>0</v>
      </c>
      <c r="H89" s="16"/>
      <c r="I89" s="135"/>
      <c r="J89" s="135"/>
      <c r="K89" s="135"/>
      <c r="L89" s="114"/>
      <c r="M89" s="114"/>
      <c r="N89" s="114"/>
      <c r="O89" s="72">
        <f>+(I89*3600)+(J89*60)+K89</f>
        <v>0</v>
      </c>
      <c r="P89" s="72">
        <f>+(L89*3600)+(M89*60)+N89</f>
        <v>0</v>
      </c>
      <c r="Q89" s="74" t="str">
        <f>IF(Q91="","",IF(Q91&lt;=$S$5,"УСПЕШНО","Прекорачење времена"))</f>
        <v/>
      </c>
      <c r="R89" s="76" t="str">
        <f>IF(AND(Q89="УСПЕШНО",S89="УСПЕШНО"),Q91,"")</f>
        <v/>
      </c>
      <c r="S89" s="5" t="str">
        <f>IF(S91="","",IF(AND(S90=$W$5),"УСПЕШНО",IF(AND(S90&lt;$W$5),"Недостају све КТ")))</f>
        <v/>
      </c>
      <c r="T89" s="90" t="str">
        <f>IF(E89="","",IF(R89="",0,MIN($R$9:$R$104)/R89*100))</f>
        <v/>
      </c>
      <c r="U89" s="79" t="str">
        <f t="shared" ref="U89" si="33">IF(E89="","",SUM(G89:G93))</f>
        <v/>
      </c>
      <c r="V89" s="79" t="str">
        <f>IF(E89="","",AE89+AF89+AG89+AH89)</f>
        <v/>
      </c>
      <c r="W89" s="26"/>
      <c r="X89" s="27"/>
      <c r="Y89" s="28"/>
      <c r="Z89" s="27"/>
      <c r="AA89" s="28"/>
      <c r="AB89" s="27"/>
      <c r="AC89" s="82"/>
      <c r="AD89" s="85"/>
      <c r="AE89" s="86">
        <f>IF(W90="",0,W90)</f>
        <v>0</v>
      </c>
      <c r="AF89" s="60">
        <f>IF(Y90="",0,Y90)</f>
        <v>0</v>
      </c>
      <c r="AG89" s="60">
        <f>IF(AA90="",0,AA90)</f>
        <v>0</v>
      </c>
      <c r="AH89" s="60">
        <f>IF(AB90="",0,AB90)</f>
        <v>0</v>
      </c>
    </row>
    <row r="90" spans="1:34" ht="15" customHeight="1" thickBot="1" x14ac:dyDescent="0.35">
      <c r="A90" s="121"/>
      <c r="B90" s="124"/>
      <c r="C90" s="130"/>
      <c r="D90" s="130"/>
      <c r="E90" s="17"/>
      <c r="F90" s="44"/>
      <c r="G90" s="57">
        <f t="shared" si="26"/>
        <v>0</v>
      </c>
      <c r="H90" s="18"/>
      <c r="I90" s="136"/>
      <c r="J90" s="136"/>
      <c r="K90" s="136"/>
      <c r="L90" s="115"/>
      <c r="M90" s="115"/>
      <c r="N90" s="115"/>
      <c r="O90" s="73"/>
      <c r="P90" s="73"/>
      <c r="Q90" s="75"/>
      <c r="R90" s="77"/>
      <c r="S90" s="25"/>
      <c r="T90" s="91"/>
      <c r="U90" s="80"/>
      <c r="V90" s="80"/>
      <c r="W90" s="62" t="str">
        <f>IF(AND(W89="",X89=""),"",IF($Y$5&gt;=(W89+X89),(W89*5)-(X89*5),"Погрешан унос података"))</f>
        <v/>
      </c>
      <c r="X90" s="63"/>
      <c r="Y90" s="66" t="str">
        <f>IF(AND(Y89="",Z89=""),"",IF($AA$5=(Y89+Z89),(Y89*20)-(Z89*5),"Погрешан унос података"))</f>
        <v/>
      </c>
      <c r="Z90" s="67"/>
      <c r="AA90" s="140" t="str">
        <f>IF(AA89="","",IF($AC$5&gt;=AA89,AA89*10,"Погрешан унос"))</f>
        <v/>
      </c>
      <c r="AB90" s="70" t="str">
        <f>IF(AB89="","",AB89*-5)</f>
        <v/>
      </c>
      <c r="AC90" s="83"/>
      <c r="AD90" s="85"/>
      <c r="AE90" s="86"/>
      <c r="AF90" s="60"/>
      <c r="AG90" s="60"/>
      <c r="AH90" s="60"/>
    </row>
    <row r="91" spans="1:34" ht="15" customHeight="1" thickBot="1" x14ac:dyDescent="0.35">
      <c r="A91" s="122"/>
      <c r="B91" s="125"/>
      <c r="C91" s="131"/>
      <c r="D91" s="131"/>
      <c r="E91" s="17"/>
      <c r="F91" s="44"/>
      <c r="G91" s="57">
        <f t="shared" si="26"/>
        <v>0</v>
      </c>
      <c r="H91" s="18"/>
      <c r="I91" s="158"/>
      <c r="J91" s="158"/>
      <c r="K91" s="158"/>
      <c r="L91" s="157"/>
      <c r="M91" s="157"/>
      <c r="N91" s="157"/>
      <c r="O91" s="73"/>
      <c r="P91" s="73"/>
      <c r="Q91" s="154" t="str">
        <f>IF(OR(O89=0,P89=0),"",P89-O89)</f>
        <v/>
      </c>
      <c r="R91" s="77"/>
      <c r="S91" s="70" t="str">
        <f>IF(S90="","",S90*50)</f>
        <v/>
      </c>
      <c r="T91" s="91"/>
      <c r="U91" s="80"/>
      <c r="V91" s="80"/>
      <c r="W91" s="149"/>
      <c r="X91" s="150"/>
      <c r="Y91" s="151"/>
      <c r="Z91" s="152"/>
      <c r="AA91" s="153"/>
      <c r="AB91" s="73"/>
      <c r="AC91" s="83"/>
      <c r="AD91" s="85"/>
      <c r="AE91" s="86"/>
      <c r="AF91" s="60"/>
      <c r="AG91" s="60"/>
      <c r="AH91" s="60"/>
    </row>
    <row r="92" spans="1:34" ht="15" customHeight="1" thickBot="1" x14ac:dyDescent="0.35">
      <c r="A92" s="122"/>
      <c r="B92" s="125"/>
      <c r="C92" s="131"/>
      <c r="D92" s="131"/>
      <c r="E92" s="17"/>
      <c r="F92" s="44"/>
      <c r="G92" s="57">
        <f t="shared" si="26"/>
        <v>0</v>
      </c>
      <c r="H92" s="18"/>
      <c r="I92" s="158"/>
      <c r="J92" s="158"/>
      <c r="K92" s="158"/>
      <c r="L92" s="157"/>
      <c r="M92" s="157"/>
      <c r="N92" s="157"/>
      <c r="O92" s="73"/>
      <c r="P92" s="73"/>
      <c r="Q92" s="155"/>
      <c r="R92" s="77"/>
      <c r="S92" s="73"/>
      <c r="T92" s="91"/>
      <c r="U92" s="80"/>
      <c r="V92" s="80"/>
      <c r="W92" s="149"/>
      <c r="X92" s="150"/>
      <c r="Y92" s="151"/>
      <c r="Z92" s="152"/>
      <c r="AA92" s="153"/>
      <c r="AB92" s="73"/>
      <c r="AC92" s="83"/>
      <c r="AD92" s="85"/>
      <c r="AE92" s="86"/>
      <c r="AF92" s="60"/>
      <c r="AG92" s="60"/>
      <c r="AH92" s="60"/>
    </row>
    <row r="93" spans="1:34" s="9" customFormat="1" ht="15" customHeight="1" thickBot="1" x14ac:dyDescent="0.35">
      <c r="A93" s="122"/>
      <c r="B93" s="125"/>
      <c r="C93" s="131"/>
      <c r="D93" s="143"/>
      <c r="E93" s="19"/>
      <c r="F93" s="45"/>
      <c r="G93" s="57">
        <f t="shared" si="26"/>
        <v>0</v>
      </c>
      <c r="H93" s="20"/>
      <c r="I93" s="137"/>
      <c r="J93" s="137"/>
      <c r="K93" s="137"/>
      <c r="L93" s="116"/>
      <c r="M93" s="116"/>
      <c r="N93" s="116"/>
      <c r="O93" s="71"/>
      <c r="P93" s="71"/>
      <c r="Q93" s="156"/>
      <c r="R93" s="78"/>
      <c r="S93" s="71"/>
      <c r="T93" s="92"/>
      <c r="U93" s="81"/>
      <c r="V93" s="81"/>
      <c r="W93" s="64"/>
      <c r="X93" s="65"/>
      <c r="Y93" s="68"/>
      <c r="Z93" s="69"/>
      <c r="AA93" s="141"/>
      <c r="AB93" s="71"/>
      <c r="AC93" s="84"/>
      <c r="AD93" s="85"/>
      <c r="AE93" s="87"/>
      <c r="AF93" s="61"/>
      <c r="AG93" s="61"/>
      <c r="AH93" s="61"/>
    </row>
    <row r="94" spans="1:34" ht="14.4" customHeight="1" thickBot="1" x14ac:dyDescent="0.35">
      <c r="A94" s="120" t="str">
        <f>IF(OR(B94="",B94="DISQ",B94="DNF",B94="DNS"),B94,IF(AD94&gt;1,AD94,RANK(B94,$B$9:$B$104,0)))</f>
        <v/>
      </c>
      <c r="B94" s="123" t="str">
        <f t="shared" ref="B94" si="34">IF(AND(E94="",E95="",E96="",E97="",E98=""),"",IF(I94="","DNS",IF(L94="","DNF",IF(OR(Q96&gt;$S$5,AC94="DISQ"),"DISQ",S96+T94+U94+V94))))</f>
        <v/>
      </c>
      <c r="C94" s="129"/>
      <c r="D94" s="142"/>
      <c r="E94" s="15"/>
      <c r="F94" s="43"/>
      <c r="G94" s="57">
        <f t="shared" si="26"/>
        <v>0</v>
      </c>
      <c r="H94" s="16"/>
      <c r="I94" s="135"/>
      <c r="J94" s="135"/>
      <c r="K94" s="135"/>
      <c r="L94" s="114"/>
      <c r="M94" s="114"/>
      <c r="N94" s="114"/>
      <c r="O94" s="72">
        <f>+(I94*3600)+(J94*60)+K94</f>
        <v>0</v>
      </c>
      <c r="P94" s="72">
        <f>+(L94*3600)+(M94*60)+N94</f>
        <v>0</v>
      </c>
      <c r="Q94" s="74" t="str">
        <f>IF(Q96="","",IF(Q96&lt;=$S$5,"УСПЕШНО","Прекорачење времена"))</f>
        <v/>
      </c>
      <c r="R94" s="76" t="str">
        <f>IF(AND(Q94="УСПЕШНО",S94="УСПЕШНО"),Q96,"")</f>
        <v/>
      </c>
      <c r="S94" s="5" t="str">
        <f>IF(S96="","",IF(AND(S95=$W$5),"УСПЕШНО",IF(AND(S95&lt;$W$5),"Недостају све КТ")))</f>
        <v/>
      </c>
      <c r="T94" s="90" t="str">
        <f>IF(E94="","",IF(R94="",0,MIN($R$9:$R$104)/R94*100))</f>
        <v/>
      </c>
      <c r="U94" s="79" t="str">
        <f t="shared" ref="U94" si="35">IF(E94="","",SUM(G94:G98))</f>
        <v/>
      </c>
      <c r="V94" s="79" t="str">
        <f>IF(E94="","",AE94+AF94+AG94+AH94)</f>
        <v/>
      </c>
      <c r="W94" s="26"/>
      <c r="X94" s="27"/>
      <c r="Y94" s="28"/>
      <c r="Z94" s="27"/>
      <c r="AA94" s="28"/>
      <c r="AB94" s="27"/>
      <c r="AC94" s="82"/>
      <c r="AD94" s="85"/>
      <c r="AE94" s="86">
        <f>IF(W95="",0,W95)</f>
        <v>0</v>
      </c>
      <c r="AF94" s="60">
        <f>IF(Y95="",0,Y95)</f>
        <v>0</v>
      </c>
      <c r="AG94" s="60">
        <f>IF(AA95="",0,AA95)</f>
        <v>0</v>
      </c>
      <c r="AH94" s="60">
        <f>IF(AB95="",0,AB95)</f>
        <v>0</v>
      </c>
    </row>
    <row r="95" spans="1:34" ht="15" customHeight="1" thickBot="1" x14ac:dyDescent="0.35">
      <c r="A95" s="121"/>
      <c r="B95" s="124"/>
      <c r="C95" s="130"/>
      <c r="D95" s="130"/>
      <c r="E95" s="17"/>
      <c r="F95" s="44"/>
      <c r="G95" s="57">
        <f t="shared" si="26"/>
        <v>0</v>
      </c>
      <c r="H95" s="18"/>
      <c r="I95" s="136"/>
      <c r="J95" s="136"/>
      <c r="K95" s="136"/>
      <c r="L95" s="115"/>
      <c r="M95" s="115"/>
      <c r="N95" s="115"/>
      <c r="O95" s="73"/>
      <c r="P95" s="73"/>
      <c r="Q95" s="75"/>
      <c r="R95" s="77"/>
      <c r="S95" s="25"/>
      <c r="T95" s="91"/>
      <c r="U95" s="80"/>
      <c r="V95" s="80"/>
      <c r="W95" s="62" t="str">
        <f>IF(AND(W94="",X94=""),"",IF($Y$5&gt;=(W94+X94),(W94*5)-(X94*5),"Погрешан унос података"))</f>
        <v/>
      </c>
      <c r="X95" s="63"/>
      <c r="Y95" s="66" t="str">
        <f>IF(AND(Y94="",Z94=""),"",IF($AA$5=(Y94+Z94),(Y94*20)-(Z94*5),"Погрешан унос података"))</f>
        <v/>
      </c>
      <c r="Z95" s="67"/>
      <c r="AA95" s="140" t="str">
        <f>IF(AA94="","",IF($AC$5&gt;=AA94,AA94*10,"Погрешан унос"))</f>
        <v/>
      </c>
      <c r="AB95" s="70" t="str">
        <f>IF(AB94="","",AB94*-5)</f>
        <v/>
      </c>
      <c r="AC95" s="83"/>
      <c r="AD95" s="85"/>
      <c r="AE95" s="86"/>
      <c r="AF95" s="60"/>
      <c r="AG95" s="60"/>
      <c r="AH95" s="60"/>
    </row>
    <row r="96" spans="1:34" ht="15" customHeight="1" thickBot="1" x14ac:dyDescent="0.35">
      <c r="A96" s="122"/>
      <c r="B96" s="125"/>
      <c r="C96" s="131"/>
      <c r="D96" s="131"/>
      <c r="E96" s="17"/>
      <c r="F96" s="44"/>
      <c r="G96" s="57">
        <f t="shared" si="26"/>
        <v>0</v>
      </c>
      <c r="H96" s="18"/>
      <c r="I96" s="158"/>
      <c r="J96" s="158"/>
      <c r="K96" s="158"/>
      <c r="L96" s="157"/>
      <c r="M96" s="157"/>
      <c r="N96" s="157"/>
      <c r="O96" s="73"/>
      <c r="P96" s="73"/>
      <c r="Q96" s="154" t="str">
        <f>IF(OR(O94=0,P94=0),"",P94-O94)</f>
        <v/>
      </c>
      <c r="R96" s="77"/>
      <c r="S96" s="70" t="str">
        <f>IF(S95="","",S95*50)</f>
        <v/>
      </c>
      <c r="T96" s="91"/>
      <c r="U96" s="80"/>
      <c r="V96" s="80"/>
      <c r="W96" s="149"/>
      <c r="X96" s="150"/>
      <c r="Y96" s="151"/>
      <c r="Z96" s="152"/>
      <c r="AA96" s="153"/>
      <c r="AB96" s="73"/>
      <c r="AC96" s="83"/>
      <c r="AD96" s="85"/>
      <c r="AE96" s="86"/>
      <c r="AF96" s="60"/>
      <c r="AG96" s="60"/>
      <c r="AH96" s="60"/>
    </row>
    <row r="97" spans="1:34" ht="15" customHeight="1" thickBot="1" x14ac:dyDescent="0.35">
      <c r="A97" s="122"/>
      <c r="B97" s="125"/>
      <c r="C97" s="131"/>
      <c r="D97" s="131"/>
      <c r="E97" s="17"/>
      <c r="F97" s="44"/>
      <c r="G97" s="57">
        <f t="shared" si="26"/>
        <v>0</v>
      </c>
      <c r="H97" s="18"/>
      <c r="I97" s="158"/>
      <c r="J97" s="158"/>
      <c r="K97" s="158"/>
      <c r="L97" s="157"/>
      <c r="M97" s="157"/>
      <c r="N97" s="157"/>
      <c r="O97" s="73"/>
      <c r="P97" s="73"/>
      <c r="Q97" s="155"/>
      <c r="R97" s="77"/>
      <c r="S97" s="73"/>
      <c r="T97" s="91"/>
      <c r="U97" s="80"/>
      <c r="V97" s="80"/>
      <c r="W97" s="149"/>
      <c r="X97" s="150"/>
      <c r="Y97" s="151"/>
      <c r="Z97" s="152"/>
      <c r="AA97" s="153"/>
      <c r="AB97" s="73"/>
      <c r="AC97" s="83"/>
      <c r="AD97" s="85"/>
      <c r="AE97" s="86"/>
      <c r="AF97" s="60"/>
      <c r="AG97" s="60"/>
      <c r="AH97" s="60"/>
    </row>
    <row r="98" spans="1:34" s="9" customFormat="1" ht="15" customHeight="1" thickBot="1" x14ac:dyDescent="0.35">
      <c r="A98" s="122"/>
      <c r="B98" s="125"/>
      <c r="C98" s="131"/>
      <c r="D98" s="143"/>
      <c r="E98" s="19"/>
      <c r="F98" s="45"/>
      <c r="G98" s="57">
        <f t="shared" si="26"/>
        <v>0</v>
      </c>
      <c r="H98" s="20"/>
      <c r="I98" s="137"/>
      <c r="J98" s="137"/>
      <c r="K98" s="137"/>
      <c r="L98" s="116"/>
      <c r="M98" s="116"/>
      <c r="N98" s="116"/>
      <c r="O98" s="71"/>
      <c r="P98" s="71"/>
      <c r="Q98" s="156"/>
      <c r="R98" s="78"/>
      <c r="S98" s="71"/>
      <c r="T98" s="92"/>
      <c r="U98" s="81"/>
      <c r="V98" s="81"/>
      <c r="W98" s="64"/>
      <c r="X98" s="65"/>
      <c r="Y98" s="68"/>
      <c r="Z98" s="69"/>
      <c r="AA98" s="141"/>
      <c r="AB98" s="71"/>
      <c r="AC98" s="84"/>
      <c r="AD98" s="85"/>
      <c r="AE98" s="87"/>
      <c r="AF98" s="61"/>
      <c r="AG98" s="61"/>
      <c r="AH98" s="61"/>
    </row>
    <row r="99" spans="1:34" ht="14.4" customHeight="1" thickBot="1" x14ac:dyDescent="0.35">
      <c r="A99" s="120" t="str">
        <f>IF(OR(B99="",B99="DISQ",B99="DNF",B99="DNS"),B99,IF(AD99&gt;1,AD99,RANK(B99,$B$9:$B$104,0)))</f>
        <v/>
      </c>
      <c r="B99" s="123" t="str">
        <f t="shared" ref="B99" si="36">IF(AND(E99="",E100="",E101="",E102="",E103=""),"",IF(I99="","DNS",IF(L99="","DNF",IF(OR(Q101&gt;$S$5,AC99="DISQ"),"DISQ",S101+T99+U99+V99))))</f>
        <v/>
      </c>
      <c r="C99" s="129"/>
      <c r="D99" s="142"/>
      <c r="E99" s="15"/>
      <c r="F99" s="43"/>
      <c r="G99" s="57">
        <f t="shared" si="26"/>
        <v>0</v>
      </c>
      <c r="H99" s="16"/>
      <c r="I99" s="135"/>
      <c r="J99" s="135"/>
      <c r="K99" s="135"/>
      <c r="L99" s="114"/>
      <c r="M99" s="114"/>
      <c r="N99" s="114"/>
      <c r="O99" s="72">
        <f>+(I99*3600)+(J99*60)+K99</f>
        <v>0</v>
      </c>
      <c r="P99" s="72">
        <f>+(L99*3600)+(M99*60)+N99</f>
        <v>0</v>
      </c>
      <c r="Q99" s="74" t="str">
        <f>IF(Q101="","",IF(Q101&lt;=$S$5,"УСПЕШНО","Прекорачење времена"))</f>
        <v/>
      </c>
      <c r="R99" s="76" t="str">
        <f>IF(AND(Q99="УСПЕШНО",S99="УСПЕШНО"),Q101,"")</f>
        <v/>
      </c>
      <c r="S99" s="5" t="str">
        <f>IF(S101="","",IF(AND(S100=$W$5),"УСПЕШНО",IF(AND(S100&lt;$W$5),"Недостају све КТ")))</f>
        <v/>
      </c>
      <c r="T99" s="90" t="str">
        <f>IF(E99="","",IF(R99="",0,MIN($R$9:$R$104)/R99*100))</f>
        <v/>
      </c>
      <c r="U99" s="79" t="str">
        <f t="shared" ref="U99" si="37">IF(E99="","",SUM(G99:G103))</f>
        <v/>
      </c>
      <c r="V99" s="79" t="str">
        <f>IF(E99="","",AE99+AF99+AG99+AH99)</f>
        <v/>
      </c>
      <c r="W99" s="26"/>
      <c r="X99" s="27"/>
      <c r="Y99" s="28"/>
      <c r="Z99" s="27"/>
      <c r="AA99" s="28"/>
      <c r="AB99" s="27"/>
      <c r="AC99" s="82"/>
      <c r="AD99" s="85"/>
      <c r="AE99" s="86">
        <f>IF(W100="",0,W100)</f>
        <v>0</v>
      </c>
      <c r="AF99" s="60">
        <f>IF(Y100="",0,Y100)</f>
        <v>0</v>
      </c>
      <c r="AG99" s="60">
        <f>IF(AA100="",0,AA100)</f>
        <v>0</v>
      </c>
      <c r="AH99" s="60">
        <f>IF(AB100="",0,AB100)</f>
        <v>0</v>
      </c>
    </row>
    <row r="100" spans="1:34" ht="15" customHeight="1" thickBot="1" x14ac:dyDescent="0.35">
      <c r="A100" s="121"/>
      <c r="B100" s="124"/>
      <c r="C100" s="130"/>
      <c r="D100" s="130"/>
      <c r="E100" s="17"/>
      <c r="F100" s="44"/>
      <c r="G100" s="57">
        <f t="shared" si="26"/>
        <v>0</v>
      </c>
      <c r="H100" s="18"/>
      <c r="I100" s="136"/>
      <c r="J100" s="136"/>
      <c r="K100" s="136"/>
      <c r="L100" s="115"/>
      <c r="M100" s="115"/>
      <c r="N100" s="115"/>
      <c r="O100" s="73"/>
      <c r="P100" s="73"/>
      <c r="Q100" s="75"/>
      <c r="R100" s="77"/>
      <c r="S100" s="25"/>
      <c r="T100" s="91"/>
      <c r="U100" s="80"/>
      <c r="V100" s="80"/>
      <c r="W100" s="62" t="str">
        <f>IF(AND(W99="",X99=""),"",IF($Y$5&gt;=(W99+X99),(W99*5)-(X99*5),"Погрешан унос података"))</f>
        <v/>
      </c>
      <c r="X100" s="63"/>
      <c r="Y100" s="66" t="str">
        <f>IF(AND(Y99="",Z99=""),"",IF($AA$5=(Y99+Z99),(Y99*20)-(Z99*5),"Погрешан унос података"))</f>
        <v/>
      </c>
      <c r="Z100" s="67"/>
      <c r="AA100" s="140" t="str">
        <f>IF(AA99="","",IF($AC$5&gt;=AA99,AA99*10,"Погрешан унос"))</f>
        <v/>
      </c>
      <c r="AB100" s="70" t="str">
        <f>IF(AB99="","",AB99*-5)</f>
        <v/>
      </c>
      <c r="AC100" s="83"/>
      <c r="AD100" s="85"/>
      <c r="AE100" s="86"/>
      <c r="AF100" s="60"/>
      <c r="AG100" s="60"/>
      <c r="AH100" s="60"/>
    </row>
    <row r="101" spans="1:34" ht="15" customHeight="1" thickBot="1" x14ac:dyDescent="0.35">
      <c r="A101" s="122"/>
      <c r="B101" s="125"/>
      <c r="C101" s="131"/>
      <c r="D101" s="131"/>
      <c r="E101" s="17"/>
      <c r="F101" s="44"/>
      <c r="G101" s="57">
        <f t="shared" si="26"/>
        <v>0</v>
      </c>
      <c r="H101" s="18"/>
      <c r="I101" s="158"/>
      <c r="J101" s="158"/>
      <c r="K101" s="158"/>
      <c r="L101" s="157"/>
      <c r="M101" s="157"/>
      <c r="N101" s="157"/>
      <c r="O101" s="73"/>
      <c r="P101" s="73"/>
      <c r="Q101" s="154" t="str">
        <f>IF(OR(O99=0,P99=0),"",P99-O99)</f>
        <v/>
      </c>
      <c r="R101" s="77"/>
      <c r="S101" s="70" t="str">
        <f>IF(S100="","",S100*50)</f>
        <v/>
      </c>
      <c r="T101" s="91"/>
      <c r="U101" s="80"/>
      <c r="V101" s="80"/>
      <c r="W101" s="149"/>
      <c r="X101" s="150"/>
      <c r="Y101" s="151"/>
      <c r="Z101" s="152"/>
      <c r="AA101" s="153"/>
      <c r="AB101" s="73"/>
      <c r="AC101" s="83"/>
      <c r="AD101" s="85"/>
      <c r="AE101" s="86"/>
      <c r="AF101" s="60"/>
      <c r="AG101" s="60"/>
      <c r="AH101" s="60"/>
    </row>
    <row r="102" spans="1:34" ht="15" customHeight="1" thickBot="1" x14ac:dyDescent="0.35">
      <c r="A102" s="122"/>
      <c r="B102" s="125"/>
      <c r="C102" s="131"/>
      <c r="D102" s="131"/>
      <c r="E102" s="17"/>
      <c r="F102" s="44"/>
      <c r="G102" s="57">
        <f t="shared" si="26"/>
        <v>0</v>
      </c>
      <c r="H102" s="18"/>
      <c r="I102" s="158"/>
      <c r="J102" s="158"/>
      <c r="K102" s="158"/>
      <c r="L102" s="157"/>
      <c r="M102" s="157"/>
      <c r="N102" s="157"/>
      <c r="O102" s="73"/>
      <c r="P102" s="73"/>
      <c r="Q102" s="155"/>
      <c r="R102" s="77"/>
      <c r="S102" s="73"/>
      <c r="T102" s="91"/>
      <c r="U102" s="80"/>
      <c r="V102" s="80"/>
      <c r="W102" s="149"/>
      <c r="X102" s="150"/>
      <c r="Y102" s="151"/>
      <c r="Z102" s="152"/>
      <c r="AA102" s="153"/>
      <c r="AB102" s="73"/>
      <c r="AC102" s="83"/>
      <c r="AD102" s="85"/>
      <c r="AE102" s="86"/>
      <c r="AF102" s="60"/>
      <c r="AG102" s="60"/>
      <c r="AH102" s="60"/>
    </row>
    <row r="103" spans="1:34" s="9" customFormat="1" ht="15" customHeight="1" thickBot="1" x14ac:dyDescent="0.35">
      <c r="A103" s="122"/>
      <c r="B103" s="125"/>
      <c r="C103" s="131"/>
      <c r="D103" s="143"/>
      <c r="E103" s="19"/>
      <c r="F103" s="45"/>
      <c r="G103" s="57">
        <f t="shared" si="26"/>
        <v>0</v>
      </c>
      <c r="H103" s="20"/>
      <c r="I103" s="137"/>
      <c r="J103" s="137"/>
      <c r="K103" s="137"/>
      <c r="L103" s="116"/>
      <c r="M103" s="116"/>
      <c r="N103" s="116"/>
      <c r="O103" s="71"/>
      <c r="P103" s="71"/>
      <c r="Q103" s="156"/>
      <c r="R103" s="78"/>
      <c r="S103" s="71"/>
      <c r="T103" s="92"/>
      <c r="U103" s="81"/>
      <c r="V103" s="81"/>
      <c r="W103" s="64"/>
      <c r="X103" s="65"/>
      <c r="Y103" s="68"/>
      <c r="Z103" s="69"/>
      <c r="AA103" s="141"/>
      <c r="AB103" s="71"/>
      <c r="AC103" s="84"/>
      <c r="AD103" s="85"/>
      <c r="AE103" s="87"/>
      <c r="AF103" s="61"/>
      <c r="AG103" s="61"/>
      <c r="AH103" s="61"/>
    </row>
    <row r="104" spans="1:34" ht="14.4" customHeight="1" thickBot="1" x14ac:dyDescent="0.35">
      <c r="A104" s="120" t="str">
        <f>IF(OR(B104="",B104="DISQ",B104="DNF",B104="DNS"),B104,IF(AD104&gt;1,AD104,RANK(B104,$B$9:$B$104,0)))</f>
        <v/>
      </c>
      <c r="B104" s="123" t="str">
        <f t="shared" ref="B104" si="38">IF(AND(E104="",E105="",E106="",E107="",E108=""),"",IF(I104="","DNS",IF(L104="","DNF",IF(OR(Q106&gt;$S$5,AC104="DISQ"),"DISQ",S106+T104+U104+V104))))</f>
        <v/>
      </c>
      <c r="C104" s="129"/>
      <c r="D104" s="142"/>
      <c r="E104" s="15"/>
      <c r="F104" s="43"/>
      <c r="G104" s="57">
        <f t="shared" si="26"/>
        <v>0</v>
      </c>
      <c r="H104" s="16"/>
      <c r="I104" s="135"/>
      <c r="J104" s="135"/>
      <c r="K104" s="135"/>
      <c r="L104" s="114"/>
      <c r="M104" s="114"/>
      <c r="N104" s="114"/>
      <c r="O104" s="72">
        <f>+(I104*3600)+(J104*60)+K104</f>
        <v>0</v>
      </c>
      <c r="P104" s="72">
        <f>+(L104*3600)+(M104*60)+N104</f>
        <v>0</v>
      </c>
      <c r="Q104" s="74" t="str">
        <f>IF(Q106="","",IF(Q106&lt;=$S$5,"УСПЕШНО","Прекорачење времена"))</f>
        <v/>
      </c>
      <c r="R104" s="76" t="str">
        <f>IF(AND(Q104="УСПЕШНО",S104="УСПЕШНО"),Q106,"")</f>
        <v/>
      </c>
      <c r="S104" s="5" t="str">
        <f>IF(S106="","",IF(AND(S105=$W$5),"УСПЕШНО",IF(AND(S105&lt;$W$5),"Недостају све КТ")))</f>
        <v/>
      </c>
      <c r="T104" s="90" t="str">
        <f>IF(E104="","",IF(R104="",0,MIN($R$9:$R$104)/R104*100))</f>
        <v/>
      </c>
      <c r="U104" s="79" t="str">
        <f t="shared" ref="U104" si="39">IF(E104="","",SUM(G104:G108))</f>
        <v/>
      </c>
      <c r="V104" s="79" t="str">
        <f>IF(E104="","",AE104+AF104+AG104+AH104)</f>
        <v/>
      </c>
      <c r="W104" s="26"/>
      <c r="X104" s="27"/>
      <c r="Y104" s="28"/>
      <c r="Z104" s="27"/>
      <c r="AA104" s="28"/>
      <c r="AB104" s="27"/>
      <c r="AC104" s="82"/>
      <c r="AD104" s="85"/>
      <c r="AE104" s="86">
        <f>IF(W105="",0,W105)</f>
        <v>0</v>
      </c>
      <c r="AF104" s="60">
        <f>IF(Y105="",0,Y105)</f>
        <v>0</v>
      </c>
      <c r="AG104" s="60">
        <f>IF(AA105="",0,AA105)</f>
        <v>0</v>
      </c>
      <c r="AH104" s="60">
        <f>IF(AB105="",0,AB105)</f>
        <v>0</v>
      </c>
    </row>
    <row r="105" spans="1:34" ht="15" customHeight="1" thickBot="1" x14ac:dyDescent="0.35">
      <c r="A105" s="121"/>
      <c r="B105" s="124"/>
      <c r="C105" s="130"/>
      <c r="D105" s="130"/>
      <c r="E105" s="17"/>
      <c r="F105" s="44"/>
      <c r="G105" s="57">
        <f t="shared" si="26"/>
        <v>0</v>
      </c>
      <c r="H105" s="18"/>
      <c r="I105" s="136"/>
      <c r="J105" s="136"/>
      <c r="K105" s="136"/>
      <c r="L105" s="115"/>
      <c r="M105" s="115"/>
      <c r="N105" s="115"/>
      <c r="O105" s="73"/>
      <c r="P105" s="73"/>
      <c r="Q105" s="75"/>
      <c r="R105" s="77"/>
      <c r="S105" s="25"/>
      <c r="T105" s="91"/>
      <c r="U105" s="80"/>
      <c r="V105" s="80"/>
      <c r="W105" s="62" t="str">
        <f>IF(AND(W104="",X104=""),"",IF($Y$5&gt;=(W104+X104),(W104*5)-(X104*5),"Погрешан унос података"))</f>
        <v/>
      </c>
      <c r="X105" s="63"/>
      <c r="Y105" s="66" t="str">
        <f>IF(AND(Y104="",Z104=""),"",IF($AA$5=(Y104+Z104),(Y104*20)-(Z104*5),"Погрешан унос података"))</f>
        <v/>
      </c>
      <c r="Z105" s="67"/>
      <c r="AA105" s="140" t="str">
        <f>IF(AA104="","",IF($AC$5&gt;=AA104,AA104*10,"Погрешан унос"))</f>
        <v/>
      </c>
      <c r="AB105" s="70" t="str">
        <f>IF(AB104="","",AB104*-5)</f>
        <v/>
      </c>
      <c r="AC105" s="83"/>
      <c r="AD105" s="85"/>
      <c r="AE105" s="86"/>
      <c r="AF105" s="60"/>
      <c r="AG105" s="60"/>
      <c r="AH105" s="60"/>
    </row>
    <row r="106" spans="1:34" ht="15" customHeight="1" thickBot="1" x14ac:dyDescent="0.35">
      <c r="A106" s="122"/>
      <c r="B106" s="125"/>
      <c r="C106" s="131"/>
      <c r="D106" s="131"/>
      <c r="E106" s="17"/>
      <c r="F106" s="44"/>
      <c r="G106" s="57">
        <f t="shared" si="26"/>
        <v>0</v>
      </c>
      <c r="H106" s="18"/>
      <c r="I106" s="158"/>
      <c r="J106" s="158"/>
      <c r="K106" s="158"/>
      <c r="L106" s="157"/>
      <c r="M106" s="157"/>
      <c r="N106" s="157"/>
      <c r="O106" s="73"/>
      <c r="P106" s="73"/>
      <c r="Q106" s="154" t="str">
        <f>IF(OR(O104=0,P104=0),"",P104-O104)</f>
        <v/>
      </c>
      <c r="R106" s="77"/>
      <c r="S106" s="70" t="str">
        <f>IF(S105="","",S105*50)</f>
        <v/>
      </c>
      <c r="T106" s="91"/>
      <c r="U106" s="80"/>
      <c r="V106" s="80"/>
      <c r="W106" s="149"/>
      <c r="X106" s="150"/>
      <c r="Y106" s="151"/>
      <c r="Z106" s="152"/>
      <c r="AA106" s="153"/>
      <c r="AB106" s="73"/>
      <c r="AC106" s="83"/>
      <c r="AD106" s="85"/>
      <c r="AE106" s="86"/>
      <c r="AF106" s="60"/>
      <c r="AG106" s="60"/>
      <c r="AH106" s="60"/>
    </row>
    <row r="107" spans="1:34" ht="15" customHeight="1" thickBot="1" x14ac:dyDescent="0.35">
      <c r="A107" s="122"/>
      <c r="B107" s="125"/>
      <c r="C107" s="131"/>
      <c r="D107" s="131"/>
      <c r="E107" s="17"/>
      <c r="F107" s="44"/>
      <c r="G107" s="57">
        <f t="shared" si="26"/>
        <v>0</v>
      </c>
      <c r="H107" s="18"/>
      <c r="I107" s="158"/>
      <c r="J107" s="158"/>
      <c r="K107" s="158"/>
      <c r="L107" s="157"/>
      <c r="M107" s="157"/>
      <c r="N107" s="157"/>
      <c r="O107" s="73"/>
      <c r="P107" s="73"/>
      <c r="Q107" s="155"/>
      <c r="R107" s="77"/>
      <c r="S107" s="73"/>
      <c r="T107" s="91"/>
      <c r="U107" s="80"/>
      <c r="V107" s="80"/>
      <c r="W107" s="149"/>
      <c r="X107" s="150"/>
      <c r="Y107" s="151"/>
      <c r="Z107" s="152"/>
      <c r="AA107" s="153"/>
      <c r="AB107" s="73"/>
      <c r="AC107" s="83"/>
      <c r="AD107" s="85"/>
      <c r="AE107" s="86"/>
      <c r="AF107" s="60"/>
      <c r="AG107" s="60"/>
      <c r="AH107" s="60"/>
    </row>
    <row r="108" spans="1:34" s="9" customFormat="1" ht="15" customHeight="1" thickBot="1" x14ac:dyDescent="0.35">
      <c r="A108" s="144"/>
      <c r="B108" s="124"/>
      <c r="C108" s="143"/>
      <c r="D108" s="143"/>
      <c r="E108" s="19"/>
      <c r="F108" s="45"/>
      <c r="G108" s="57">
        <f t="shared" si="26"/>
        <v>0</v>
      </c>
      <c r="H108" s="20"/>
      <c r="I108" s="137"/>
      <c r="J108" s="137"/>
      <c r="K108" s="137"/>
      <c r="L108" s="116"/>
      <c r="M108" s="116"/>
      <c r="N108" s="116"/>
      <c r="O108" s="71"/>
      <c r="P108" s="71"/>
      <c r="Q108" s="156"/>
      <c r="R108" s="78"/>
      <c r="S108" s="71"/>
      <c r="T108" s="92"/>
      <c r="U108" s="81"/>
      <c r="V108" s="81"/>
      <c r="W108" s="64"/>
      <c r="X108" s="65"/>
      <c r="Y108" s="68"/>
      <c r="Z108" s="69"/>
      <c r="AA108" s="141"/>
      <c r="AB108" s="71"/>
      <c r="AC108" s="84"/>
      <c r="AD108" s="85"/>
      <c r="AE108" s="87"/>
      <c r="AF108" s="61"/>
      <c r="AG108" s="61"/>
      <c r="AH108" s="61"/>
    </row>
  </sheetData>
  <sheetProtection algorithmName="SHA-512" hashValue="Mj0gFVYOjmuWsLROEz7QQzUPjzP9PE6gpEWZnC1pi34R5jOgOoJPXoY3QX8vZiTpCTn4yLI6tvjDAUk3xx413A==" saltValue="zA8Nhe+fDVSPc2AaT7mezQ==" spinCount="100000" sheet="1" objects="1" scenarios="1"/>
  <mergeCells count="620">
    <mergeCell ref="A1:F1"/>
    <mergeCell ref="A5:E5"/>
    <mergeCell ref="U7:U8"/>
    <mergeCell ref="U9:U13"/>
    <mergeCell ref="U14:U18"/>
    <mergeCell ref="U19:U23"/>
    <mergeCell ref="U24:U28"/>
    <mergeCell ref="U29:U33"/>
    <mergeCell ref="U34:U38"/>
    <mergeCell ref="H1:W1"/>
    <mergeCell ref="A2:D2"/>
    <mergeCell ref="B3:H3"/>
    <mergeCell ref="I3:S3"/>
    <mergeCell ref="T3:V3"/>
    <mergeCell ref="W3:AD3"/>
    <mergeCell ref="A4:AD4"/>
    <mergeCell ref="AB7:AB8"/>
    <mergeCell ref="AC7:AC8"/>
    <mergeCell ref="T7:T8"/>
    <mergeCell ref="V7:V8"/>
    <mergeCell ref="W7:X8"/>
    <mergeCell ref="Y7:Z8"/>
    <mergeCell ref="AA7:AA8"/>
    <mergeCell ref="X1:AD1"/>
    <mergeCell ref="U39:U43"/>
    <mergeCell ref="U44:U48"/>
    <mergeCell ref="AH64:AH68"/>
    <mergeCell ref="W65:X68"/>
    <mergeCell ref="Y65:Z68"/>
    <mergeCell ref="AA65:AA68"/>
    <mergeCell ref="AB65:AB68"/>
    <mergeCell ref="K64:K68"/>
    <mergeCell ref="L64:L68"/>
    <mergeCell ref="M64:M68"/>
    <mergeCell ref="Q66:Q68"/>
    <mergeCell ref="S66:S68"/>
    <mergeCell ref="AC64:AC68"/>
    <mergeCell ref="AD64:AD68"/>
    <mergeCell ref="AE64:AE68"/>
    <mergeCell ref="AF64:AF68"/>
    <mergeCell ref="AG64:AG68"/>
    <mergeCell ref="Q59:Q60"/>
    <mergeCell ref="AC59:AC63"/>
    <mergeCell ref="AD59:AD63"/>
    <mergeCell ref="AE59:AE63"/>
    <mergeCell ref="AF59:AF63"/>
    <mergeCell ref="AG59:AG63"/>
    <mergeCell ref="AH59:AH63"/>
    <mergeCell ref="A69:A73"/>
    <mergeCell ref="B69:B73"/>
    <mergeCell ref="C69:C73"/>
    <mergeCell ref="D69:D73"/>
    <mergeCell ref="I69:I73"/>
    <mergeCell ref="J69:J73"/>
    <mergeCell ref="K69:K73"/>
    <mergeCell ref="L69:L73"/>
    <mergeCell ref="M69:M73"/>
    <mergeCell ref="N69:N73"/>
    <mergeCell ref="O69:O73"/>
    <mergeCell ref="P69:P73"/>
    <mergeCell ref="Q69:Q70"/>
    <mergeCell ref="R69:R73"/>
    <mergeCell ref="Q64:Q65"/>
    <mergeCell ref="R64:R68"/>
    <mergeCell ref="T64:T68"/>
    <mergeCell ref="V64:V68"/>
    <mergeCell ref="U64:U68"/>
    <mergeCell ref="T69:T73"/>
    <mergeCell ref="V69:V73"/>
    <mergeCell ref="U69:U73"/>
    <mergeCell ref="Q71:Q73"/>
    <mergeCell ref="S71:S73"/>
    <mergeCell ref="A64:A68"/>
    <mergeCell ref="B64:B68"/>
    <mergeCell ref="C64:C68"/>
    <mergeCell ref="D64:D68"/>
    <mergeCell ref="I64:I68"/>
    <mergeCell ref="J64:J68"/>
    <mergeCell ref="N59:N63"/>
    <mergeCell ref="O59:O63"/>
    <mergeCell ref="P59:P63"/>
    <mergeCell ref="N64:N68"/>
    <mergeCell ref="O64:O68"/>
    <mergeCell ref="P64:P68"/>
    <mergeCell ref="A59:A63"/>
    <mergeCell ref="B59:B63"/>
    <mergeCell ref="C59:C63"/>
    <mergeCell ref="D59:D63"/>
    <mergeCell ref="I59:I63"/>
    <mergeCell ref="J59:J63"/>
    <mergeCell ref="K59:K63"/>
    <mergeCell ref="L59:L63"/>
    <mergeCell ref="M59:M63"/>
    <mergeCell ref="W60:X63"/>
    <mergeCell ref="Y60:Z63"/>
    <mergeCell ref="AA60:AA63"/>
    <mergeCell ref="AB60:AB63"/>
    <mergeCell ref="R59:R63"/>
    <mergeCell ref="T59:T63"/>
    <mergeCell ref="V59:V63"/>
    <mergeCell ref="Q61:Q63"/>
    <mergeCell ref="S61:S63"/>
    <mergeCell ref="U59:U63"/>
    <mergeCell ref="N54:N58"/>
    <mergeCell ref="O54:O58"/>
    <mergeCell ref="P54:P58"/>
    <mergeCell ref="Q54:Q55"/>
    <mergeCell ref="R54:R58"/>
    <mergeCell ref="T54:T58"/>
    <mergeCell ref="V54:V58"/>
    <mergeCell ref="Q56:Q58"/>
    <mergeCell ref="S56:S58"/>
    <mergeCell ref="U54:U58"/>
    <mergeCell ref="A54:A58"/>
    <mergeCell ref="B54:B58"/>
    <mergeCell ref="C54:C58"/>
    <mergeCell ref="D54:D58"/>
    <mergeCell ref="I54:I58"/>
    <mergeCell ref="J54:J58"/>
    <mergeCell ref="K54:K58"/>
    <mergeCell ref="L54:L58"/>
    <mergeCell ref="M54:M58"/>
    <mergeCell ref="AC54:AC58"/>
    <mergeCell ref="AD54:AD58"/>
    <mergeCell ref="AE54:AE58"/>
    <mergeCell ref="AF54:AF58"/>
    <mergeCell ref="AG54:AG58"/>
    <mergeCell ref="AH54:AH58"/>
    <mergeCell ref="W55:X58"/>
    <mergeCell ref="Y55:Z58"/>
    <mergeCell ref="AA55:AA58"/>
    <mergeCell ref="AB55:AB58"/>
    <mergeCell ref="W50:X53"/>
    <mergeCell ref="Y50:Z53"/>
    <mergeCell ref="AA50:AA53"/>
    <mergeCell ref="AB50:AB53"/>
    <mergeCell ref="A49:A53"/>
    <mergeCell ref="B49:B53"/>
    <mergeCell ref="C49:C53"/>
    <mergeCell ref="D49:D53"/>
    <mergeCell ref="I49:I53"/>
    <mergeCell ref="J49:J53"/>
    <mergeCell ref="K49:K53"/>
    <mergeCell ref="L49:L53"/>
    <mergeCell ref="M49:M53"/>
    <mergeCell ref="N49:N53"/>
    <mergeCell ref="O49:O53"/>
    <mergeCell ref="P49:P53"/>
    <mergeCell ref="Q49:Q50"/>
    <mergeCell ref="R49:R53"/>
    <mergeCell ref="T49:T53"/>
    <mergeCell ref="V49:V53"/>
    <mergeCell ref="Q51:Q53"/>
    <mergeCell ref="S51:S53"/>
    <mergeCell ref="U49:U53"/>
    <mergeCell ref="AE44:AE48"/>
    <mergeCell ref="AF44:AF48"/>
    <mergeCell ref="AG44:AG48"/>
    <mergeCell ref="AH44:AH48"/>
    <mergeCell ref="AC49:AC53"/>
    <mergeCell ref="AD49:AD53"/>
    <mergeCell ref="AE49:AE53"/>
    <mergeCell ref="AF49:AF53"/>
    <mergeCell ref="AG49:AG53"/>
    <mergeCell ref="AH49:AH53"/>
    <mergeCell ref="Q44:Q45"/>
    <mergeCell ref="N44:N48"/>
    <mergeCell ref="O44:O48"/>
    <mergeCell ref="P44:P48"/>
    <mergeCell ref="R44:R48"/>
    <mergeCell ref="T44:T48"/>
    <mergeCell ref="V44:V48"/>
    <mergeCell ref="AC44:AC48"/>
    <mergeCell ref="AD44:AD48"/>
    <mergeCell ref="W45:X48"/>
    <mergeCell ref="Y45:Z48"/>
    <mergeCell ref="AA45:AA48"/>
    <mergeCell ref="AB45:AB48"/>
    <mergeCell ref="Q46:Q48"/>
    <mergeCell ref="S46:S48"/>
    <mergeCell ref="A44:A48"/>
    <mergeCell ref="B44:B48"/>
    <mergeCell ref="C44:C48"/>
    <mergeCell ref="D44:D48"/>
    <mergeCell ref="I44:I48"/>
    <mergeCell ref="J44:J48"/>
    <mergeCell ref="K44:K48"/>
    <mergeCell ref="L44:L48"/>
    <mergeCell ref="M44:M48"/>
    <mergeCell ref="AE29:AE33"/>
    <mergeCell ref="AF29:AF33"/>
    <mergeCell ref="AG29:AG33"/>
    <mergeCell ref="AH29:AH33"/>
    <mergeCell ref="AE34:AE38"/>
    <mergeCell ref="AF34:AF38"/>
    <mergeCell ref="AG34:AG38"/>
    <mergeCell ref="AH34:AH38"/>
    <mergeCell ref="AE39:AE43"/>
    <mergeCell ref="AF39:AF43"/>
    <mergeCell ref="AG39:AG43"/>
    <mergeCell ref="AH39:AH43"/>
    <mergeCell ref="AE14:AE18"/>
    <mergeCell ref="AF14:AF18"/>
    <mergeCell ref="AG14:AG18"/>
    <mergeCell ref="AH14:AH18"/>
    <mergeCell ref="AE19:AE23"/>
    <mergeCell ref="AF19:AF23"/>
    <mergeCell ref="AG19:AG23"/>
    <mergeCell ref="AH19:AH23"/>
    <mergeCell ref="AE24:AE28"/>
    <mergeCell ref="AF24:AF28"/>
    <mergeCell ref="AG24:AG28"/>
    <mergeCell ref="AH24:AH28"/>
    <mergeCell ref="AE7:AE8"/>
    <mergeCell ref="AF7:AF8"/>
    <mergeCell ref="AG7:AG8"/>
    <mergeCell ref="AH7:AH8"/>
    <mergeCell ref="AE9:AE13"/>
    <mergeCell ref="AF9:AF13"/>
    <mergeCell ref="AG9:AG13"/>
    <mergeCell ref="AH9:AH13"/>
    <mergeCell ref="AD9:AD13"/>
    <mergeCell ref="AD5:AD8"/>
    <mergeCell ref="M9:M13"/>
    <mergeCell ref="N9:N13"/>
    <mergeCell ref="E2:W2"/>
    <mergeCell ref="X2:AD2"/>
    <mergeCell ref="S7:S8"/>
    <mergeCell ref="H7:H8"/>
    <mergeCell ref="I7:K7"/>
    <mergeCell ref="L7:N7"/>
    <mergeCell ref="O7:O8"/>
    <mergeCell ref="P7:P8"/>
    <mergeCell ref="Q7:Q8"/>
    <mergeCell ref="R7:R8"/>
    <mergeCell ref="A9:A13"/>
    <mergeCell ref="B9:B13"/>
    <mergeCell ref="C9:C13"/>
    <mergeCell ref="D9:D13"/>
    <mergeCell ref="I9:I13"/>
    <mergeCell ref="J9:J13"/>
    <mergeCell ref="K9:K13"/>
    <mergeCell ref="L9:L13"/>
    <mergeCell ref="A7:A8"/>
    <mergeCell ref="B7:B8"/>
    <mergeCell ref="C7:C8"/>
    <mergeCell ref="D7:D8"/>
    <mergeCell ref="E7:E8"/>
    <mergeCell ref="F7:F8"/>
    <mergeCell ref="G7:G8"/>
    <mergeCell ref="N14:N18"/>
    <mergeCell ref="O14:O18"/>
    <mergeCell ref="P14:P18"/>
    <mergeCell ref="Q14:Q15"/>
    <mergeCell ref="T9:T13"/>
    <mergeCell ref="V9:V13"/>
    <mergeCell ref="AC9:AC13"/>
    <mergeCell ref="W10:X13"/>
    <mergeCell ref="Y10:Z13"/>
    <mergeCell ref="AA10:AA13"/>
    <mergeCell ref="AB10:AB13"/>
    <mergeCell ref="Q16:Q18"/>
    <mergeCell ref="S16:S18"/>
    <mergeCell ref="R14:R18"/>
    <mergeCell ref="T14:T18"/>
    <mergeCell ref="V14:V18"/>
    <mergeCell ref="O9:O13"/>
    <mergeCell ref="P9:P13"/>
    <mergeCell ref="Q9:Q10"/>
    <mergeCell ref="R9:R13"/>
    <mergeCell ref="S11:S13"/>
    <mergeCell ref="Q11:Q13"/>
    <mergeCell ref="A14:A18"/>
    <mergeCell ref="B14:B18"/>
    <mergeCell ref="C14:C18"/>
    <mergeCell ref="D14:D18"/>
    <mergeCell ref="I14:I18"/>
    <mergeCell ref="J14:J18"/>
    <mergeCell ref="K14:K18"/>
    <mergeCell ref="L14:L18"/>
    <mergeCell ref="M14:M18"/>
    <mergeCell ref="R19:R23"/>
    <mergeCell ref="T19:T23"/>
    <mergeCell ref="V19:V23"/>
    <mergeCell ref="AC14:AC18"/>
    <mergeCell ref="W15:X18"/>
    <mergeCell ref="Y15:Z18"/>
    <mergeCell ref="AA15:AA18"/>
    <mergeCell ref="AB15:AB18"/>
    <mergeCell ref="Q21:Q23"/>
    <mergeCell ref="S21:S23"/>
    <mergeCell ref="A24:A28"/>
    <mergeCell ref="B24:B28"/>
    <mergeCell ref="C24:C28"/>
    <mergeCell ref="D24:D28"/>
    <mergeCell ref="I24:I28"/>
    <mergeCell ref="J24:J28"/>
    <mergeCell ref="K24:K28"/>
    <mergeCell ref="L24:L28"/>
    <mergeCell ref="M24:M28"/>
    <mergeCell ref="A19:A23"/>
    <mergeCell ref="B19:B23"/>
    <mergeCell ref="C19:C23"/>
    <mergeCell ref="D19:D23"/>
    <mergeCell ref="I19:I23"/>
    <mergeCell ref="J19:J23"/>
    <mergeCell ref="K19:K23"/>
    <mergeCell ref="L19:L23"/>
    <mergeCell ref="M19:M23"/>
    <mergeCell ref="N19:N23"/>
    <mergeCell ref="O19:O23"/>
    <mergeCell ref="P19:P23"/>
    <mergeCell ref="Q19:Q20"/>
    <mergeCell ref="V29:V33"/>
    <mergeCell ref="AC29:AC33"/>
    <mergeCell ref="W30:X33"/>
    <mergeCell ref="Y30:Z33"/>
    <mergeCell ref="AA30:AA33"/>
    <mergeCell ref="AC19:AC23"/>
    <mergeCell ref="W20:X23"/>
    <mergeCell ref="Y20:Z23"/>
    <mergeCell ref="AA20:AA23"/>
    <mergeCell ref="AB20:AB23"/>
    <mergeCell ref="V24:V28"/>
    <mergeCell ref="AC24:AC28"/>
    <mergeCell ref="W25:X28"/>
    <mergeCell ref="Y25:Z28"/>
    <mergeCell ref="AA25:AA28"/>
    <mergeCell ref="AB25:AB28"/>
    <mergeCell ref="Q26:Q28"/>
    <mergeCell ref="S26:S28"/>
    <mergeCell ref="N24:N28"/>
    <mergeCell ref="O24:O28"/>
    <mergeCell ref="P24:P28"/>
    <mergeCell ref="Q24:Q25"/>
    <mergeCell ref="K29:K33"/>
    <mergeCell ref="L29:L33"/>
    <mergeCell ref="M29:M33"/>
    <mergeCell ref="N29:N33"/>
    <mergeCell ref="O29:O33"/>
    <mergeCell ref="P29:P33"/>
    <mergeCell ref="Q29:Q30"/>
    <mergeCell ref="R24:R28"/>
    <mergeCell ref="T24:T28"/>
    <mergeCell ref="T29:T33"/>
    <mergeCell ref="Q31:Q33"/>
    <mergeCell ref="S31:S33"/>
    <mergeCell ref="Q36:Q38"/>
    <mergeCell ref="S36:S38"/>
    <mergeCell ref="Q39:Q40"/>
    <mergeCell ref="A34:A38"/>
    <mergeCell ref="B34:B38"/>
    <mergeCell ref="C34:C38"/>
    <mergeCell ref="D34:D38"/>
    <mergeCell ref="I34:I38"/>
    <mergeCell ref="J34:J38"/>
    <mergeCell ref="K34:K38"/>
    <mergeCell ref="L34:L38"/>
    <mergeCell ref="M34:M38"/>
    <mergeCell ref="N34:N38"/>
    <mergeCell ref="O34:O38"/>
    <mergeCell ref="P34:P38"/>
    <mergeCell ref="Q34:Q35"/>
    <mergeCell ref="A29:A33"/>
    <mergeCell ref="B29:B33"/>
    <mergeCell ref="C29:C33"/>
    <mergeCell ref="D29:D33"/>
    <mergeCell ref="I29:I33"/>
    <mergeCell ref="J29:J33"/>
    <mergeCell ref="Q41:Q43"/>
    <mergeCell ref="S41:S43"/>
    <mergeCell ref="A39:A43"/>
    <mergeCell ref="B39:B43"/>
    <mergeCell ref="C39:C43"/>
    <mergeCell ref="D39:D43"/>
    <mergeCell ref="I39:I43"/>
    <mergeCell ref="J39:J43"/>
    <mergeCell ref="K39:K43"/>
    <mergeCell ref="L39:L43"/>
    <mergeCell ref="M39:M43"/>
    <mergeCell ref="N39:N43"/>
    <mergeCell ref="O39:O43"/>
    <mergeCell ref="P39:P43"/>
    <mergeCell ref="AD14:AD18"/>
    <mergeCell ref="AD19:AD23"/>
    <mergeCell ref="AD24:AD28"/>
    <mergeCell ref="AD29:AD33"/>
    <mergeCell ref="AD34:AD38"/>
    <mergeCell ref="AD39:AD43"/>
    <mergeCell ref="R39:R43"/>
    <mergeCell ref="T39:T43"/>
    <mergeCell ref="V39:V43"/>
    <mergeCell ref="AC39:AC43"/>
    <mergeCell ref="W40:X43"/>
    <mergeCell ref="Y40:Z43"/>
    <mergeCell ref="AA40:AA43"/>
    <mergeCell ref="AB40:AB43"/>
    <mergeCell ref="R34:R38"/>
    <mergeCell ref="T34:T38"/>
    <mergeCell ref="V34:V38"/>
    <mergeCell ref="AC34:AC38"/>
    <mergeCell ref="W35:X38"/>
    <mergeCell ref="Y35:Z38"/>
    <mergeCell ref="AA35:AA38"/>
    <mergeCell ref="AB35:AB38"/>
    <mergeCell ref="R29:R33"/>
    <mergeCell ref="AB30:AB33"/>
    <mergeCell ref="AC69:AC73"/>
    <mergeCell ref="AD69:AD73"/>
    <mergeCell ref="AE69:AE73"/>
    <mergeCell ref="AF69:AF73"/>
    <mergeCell ref="AG69:AG73"/>
    <mergeCell ref="AH69:AH73"/>
    <mergeCell ref="W70:X73"/>
    <mergeCell ref="Y70:Z73"/>
    <mergeCell ref="AA70:AA73"/>
    <mergeCell ref="AB70:AB73"/>
    <mergeCell ref="A74:A78"/>
    <mergeCell ref="B74:B78"/>
    <mergeCell ref="C74:C78"/>
    <mergeCell ref="D74:D78"/>
    <mergeCell ref="I74:I78"/>
    <mergeCell ref="J74:J78"/>
    <mergeCell ref="K74:K78"/>
    <mergeCell ref="L74:L78"/>
    <mergeCell ref="M74:M78"/>
    <mergeCell ref="N74:N78"/>
    <mergeCell ref="O74:O78"/>
    <mergeCell ref="P74:P78"/>
    <mergeCell ref="Q74:Q75"/>
    <mergeCell ref="R74:R78"/>
    <mergeCell ref="Q76:Q78"/>
    <mergeCell ref="S76:S78"/>
    <mergeCell ref="T74:T78"/>
    <mergeCell ref="V74:V78"/>
    <mergeCell ref="U74:U78"/>
    <mergeCell ref="AC74:AC78"/>
    <mergeCell ref="AD74:AD78"/>
    <mergeCell ref="AE74:AE78"/>
    <mergeCell ref="AF74:AF78"/>
    <mergeCell ref="AG74:AG78"/>
    <mergeCell ref="AH74:AH78"/>
    <mergeCell ref="W75:X78"/>
    <mergeCell ref="Y75:Z78"/>
    <mergeCell ref="AA75:AA78"/>
    <mergeCell ref="AB75:AB78"/>
    <mergeCell ref="A79:A83"/>
    <mergeCell ref="B79:B83"/>
    <mergeCell ref="C79:C83"/>
    <mergeCell ref="D79:D83"/>
    <mergeCell ref="I79:I83"/>
    <mergeCell ref="J79:J83"/>
    <mergeCell ref="K79:K83"/>
    <mergeCell ref="L79:L83"/>
    <mergeCell ref="M79:M83"/>
    <mergeCell ref="N79:N83"/>
    <mergeCell ref="O79:O83"/>
    <mergeCell ref="P79:P83"/>
    <mergeCell ref="Q79:Q80"/>
    <mergeCell ref="R79:R83"/>
    <mergeCell ref="T79:T83"/>
    <mergeCell ref="V79:V83"/>
    <mergeCell ref="AC79:AC83"/>
    <mergeCell ref="AD79:AD83"/>
    <mergeCell ref="U79:U83"/>
    <mergeCell ref="AE79:AE83"/>
    <mergeCell ref="AF79:AF83"/>
    <mergeCell ref="AG79:AG83"/>
    <mergeCell ref="AH79:AH83"/>
    <mergeCell ref="W80:X83"/>
    <mergeCell ref="Y80:Z83"/>
    <mergeCell ref="AA80:AA83"/>
    <mergeCell ref="AB80:AB83"/>
    <mergeCell ref="Q81:Q83"/>
    <mergeCell ref="S81:S83"/>
    <mergeCell ref="A84:A88"/>
    <mergeCell ref="B84:B88"/>
    <mergeCell ref="C84:C88"/>
    <mergeCell ref="D84:D88"/>
    <mergeCell ref="I84:I88"/>
    <mergeCell ref="J84:J88"/>
    <mergeCell ref="K84:K88"/>
    <mergeCell ref="L84:L88"/>
    <mergeCell ref="M84:M88"/>
    <mergeCell ref="N84:N88"/>
    <mergeCell ref="O84:O88"/>
    <mergeCell ref="P84:P88"/>
    <mergeCell ref="Q84:Q85"/>
    <mergeCell ref="R84:R88"/>
    <mergeCell ref="T84:T88"/>
    <mergeCell ref="V84:V88"/>
    <mergeCell ref="AC84:AC88"/>
    <mergeCell ref="AD84:AD88"/>
    <mergeCell ref="U84:U88"/>
    <mergeCell ref="AE84:AE88"/>
    <mergeCell ref="AF84:AF88"/>
    <mergeCell ref="AG84:AG88"/>
    <mergeCell ref="AH84:AH88"/>
    <mergeCell ref="W85:X88"/>
    <mergeCell ref="Y85:Z88"/>
    <mergeCell ref="AA85:AA88"/>
    <mergeCell ref="AB85:AB88"/>
    <mergeCell ref="Q86:Q88"/>
    <mergeCell ref="S86:S88"/>
    <mergeCell ref="A89:A93"/>
    <mergeCell ref="B89:B93"/>
    <mergeCell ref="C89:C93"/>
    <mergeCell ref="D89:D93"/>
    <mergeCell ref="I89:I93"/>
    <mergeCell ref="J89:J93"/>
    <mergeCell ref="K89:K93"/>
    <mergeCell ref="L89:L93"/>
    <mergeCell ref="M89:M93"/>
    <mergeCell ref="N89:N93"/>
    <mergeCell ref="O89:O93"/>
    <mergeCell ref="P89:P93"/>
    <mergeCell ref="Q89:Q90"/>
    <mergeCell ref="R89:R93"/>
    <mergeCell ref="T89:T93"/>
    <mergeCell ref="V89:V93"/>
    <mergeCell ref="AC89:AC93"/>
    <mergeCell ref="AD89:AD93"/>
    <mergeCell ref="U89:U93"/>
    <mergeCell ref="AE89:AE93"/>
    <mergeCell ref="AF89:AF93"/>
    <mergeCell ref="AG89:AG93"/>
    <mergeCell ref="AH89:AH93"/>
    <mergeCell ref="W90:X93"/>
    <mergeCell ref="Y90:Z93"/>
    <mergeCell ref="AA90:AA93"/>
    <mergeCell ref="AB90:AB93"/>
    <mergeCell ref="Q91:Q93"/>
    <mergeCell ref="S91:S93"/>
    <mergeCell ref="A94:A98"/>
    <mergeCell ref="B94:B98"/>
    <mergeCell ref="C94:C98"/>
    <mergeCell ref="D94:D98"/>
    <mergeCell ref="I94:I98"/>
    <mergeCell ref="J94:J98"/>
    <mergeCell ref="K94:K98"/>
    <mergeCell ref="L94:L98"/>
    <mergeCell ref="M94:M98"/>
    <mergeCell ref="N94:N98"/>
    <mergeCell ref="O94:O98"/>
    <mergeCell ref="P94:P98"/>
    <mergeCell ref="Q94:Q95"/>
    <mergeCell ref="R94:R98"/>
    <mergeCell ref="T94:T98"/>
    <mergeCell ref="V94:V98"/>
    <mergeCell ref="AC94:AC98"/>
    <mergeCell ref="AD94:AD98"/>
    <mergeCell ref="U94:U98"/>
    <mergeCell ref="AE94:AE98"/>
    <mergeCell ref="AF94:AF98"/>
    <mergeCell ref="AG94:AG98"/>
    <mergeCell ref="AH94:AH98"/>
    <mergeCell ref="W95:X98"/>
    <mergeCell ref="Y95:Z98"/>
    <mergeCell ref="AA95:AA98"/>
    <mergeCell ref="AB95:AB98"/>
    <mergeCell ref="Q96:Q98"/>
    <mergeCell ref="S96:S98"/>
    <mergeCell ref="A99:A103"/>
    <mergeCell ref="B99:B103"/>
    <mergeCell ref="C99:C103"/>
    <mergeCell ref="D99:D103"/>
    <mergeCell ref="I99:I103"/>
    <mergeCell ref="J99:J103"/>
    <mergeCell ref="K99:K103"/>
    <mergeCell ref="L99:L103"/>
    <mergeCell ref="M99:M103"/>
    <mergeCell ref="N99:N103"/>
    <mergeCell ref="O99:O103"/>
    <mergeCell ref="P99:P103"/>
    <mergeCell ref="Q99:Q100"/>
    <mergeCell ref="R99:R103"/>
    <mergeCell ref="T99:T103"/>
    <mergeCell ref="V99:V103"/>
    <mergeCell ref="AC99:AC103"/>
    <mergeCell ref="AD99:AD103"/>
    <mergeCell ref="U99:U103"/>
    <mergeCell ref="AE99:AE103"/>
    <mergeCell ref="AF99:AF103"/>
    <mergeCell ref="AG99:AG103"/>
    <mergeCell ref="AH99:AH103"/>
    <mergeCell ref="W100:X103"/>
    <mergeCell ref="Y100:Z103"/>
    <mergeCell ref="AA100:AA103"/>
    <mergeCell ref="AB100:AB103"/>
    <mergeCell ref="Q101:Q103"/>
    <mergeCell ref="S101:S103"/>
    <mergeCell ref="A104:A108"/>
    <mergeCell ref="B104:B108"/>
    <mergeCell ref="C104:C108"/>
    <mergeCell ref="D104:D108"/>
    <mergeCell ref="I104:I108"/>
    <mergeCell ref="J104:J108"/>
    <mergeCell ref="K104:K108"/>
    <mergeCell ref="L104:L108"/>
    <mergeCell ref="M104:M108"/>
    <mergeCell ref="N104:N108"/>
    <mergeCell ref="O104:O108"/>
    <mergeCell ref="P104:P108"/>
    <mergeCell ref="Q104:Q105"/>
    <mergeCell ref="R104:R108"/>
    <mergeCell ref="T104:T108"/>
    <mergeCell ref="V104:V108"/>
    <mergeCell ref="AC104:AC108"/>
    <mergeCell ref="AD104:AD108"/>
    <mergeCell ref="U104:U108"/>
    <mergeCell ref="AE104:AE108"/>
    <mergeCell ref="AF104:AF108"/>
    <mergeCell ref="AG104:AG108"/>
    <mergeCell ref="AH104:AH108"/>
    <mergeCell ref="W105:X108"/>
    <mergeCell ref="Y105:Z108"/>
    <mergeCell ref="AA105:AA108"/>
    <mergeCell ref="AB105:AB108"/>
    <mergeCell ref="Q106:Q108"/>
    <mergeCell ref="S106:S108"/>
  </mergeCells>
  <dataValidations count="2">
    <dataValidation type="list" allowBlank="1" showInputMessage="1" showErrorMessage="1" sqref="AC9:AC108" xr:uid="{00000000-0002-0000-0500-000000000000}">
      <formula1>"DISQ"</formula1>
    </dataValidation>
    <dataValidation type="list" allowBlank="1" showInputMessage="1" showErrorMessage="1" sqref="F9:F108" xr:uid="{00000000-0002-0000-0500-000001000000}">
      <formula1>$AI$9:$AI$10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3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Клубови!$A$2:$A$60</xm:f>
          </x14:formula1>
          <xm:sqref>C9:C108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Клубови</vt:lpstr>
      <vt:lpstr>Пионири</vt:lpstr>
      <vt:lpstr>Јуниори</vt:lpstr>
      <vt:lpstr>Сениори</vt:lpstr>
      <vt:lpstr>Ветерани</vt:lpstr>
      <vt:lpstr>Рекреативна</vt:lpstr>
      <vt:lpstr>Пионири!Print_Area</vt:lpstr>
      <vt:lpstr>Рекреативна!Print_Area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E K A</dc:creator>
  <cp:lastModifiedBy>Dragan Pavlovic</cp:lastModifiedBy>
  <cp:lastPrinted>2025-10-04T14:13:32Z</cp:lastPrinted>
  <dcterms:created xsi:type="dcterms:W3CDTF">2023-05-30T18:40:01Z</dcterms:created>
  <dcterms:modified xsi:type="dcterms:W3CDTF">2026-04-21T19:32:55Z</dcterms:modified>
  <cp:contentStatus>Final</cp:contentStatus>
</cp:coreProperties>
</file>