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0" windowWidth="20730" windowHeight="11760" tabRatio="705" activeTab="3"/>
  </bookViews>
  <sheets>
    <sheet name="MASOVNOST" sheetId="2" r:id="rId1"/>
    <sheet name="USPEŠNOST" sheetId="1" r:id="rId2"/>
    <sheet name="MEDALJE" sheetId="22" r:id="rId3"/>
    <sheet name="СТОЛ" sheetId="3" r:id="rId4"/>
    <sheet name="Бодовање по времену доласка" sheetId="18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2" l="1"/>
  <c r="E21" i="22"/>
  <c r="D21" i="22"/>
  <c r="G19" i="22"/>
  <c r="G18" i="22"/>
  <c r="G17" i="22"/>
  <c r="G16" i="22"/>
  <c r="G15" i="22"/>
  <c r="G14" i="22"/>
  <c r="G13" i="22"/>
  <c r="G12" i="22"/>
  <c r="K15" i="1"/>
  <c r="J15" i="1"/>
  <c r="I15" i="1"/>
  <c r="H15" i="1"/>
  <c r="G15" i="1"/>
  <c r="F15" i="1"/>
  <c r="E15" i="1"/>
  <c r="D15" i="1"/>
  <c r="L14" i="1"/>
  <c r="L13" i="1"/>
  <c r="L12" i="1"/>
  <c r="L11" i="1"/>
  <c r="L10" i="1"/>
  <c r="L9" i="1"/>
  <c r="L8" i="1"/>
  <c r="L7" i="1"/>
  <c r="L18" i="2"/>
  <c r="K18" i="2"/>
  <c r="J18" i="2"/>
  <c r="I18" i="2"/>
  <c r="H18" i="2"/>
  <c r="G18" i="2"/>
  <c r="F18" i="2"/>
  <c r="E18" i="2"/>
  <c r="D18" i="2"/>
  <c r="M17" i="2"/>
  <c r="M16" i="2"/>
  <c r="M15" i="2"/>
  <c r="M14" i="2"/>
  <c r="M13" i="2"/>
  <c r="M12" i="2"/>
  <c r="M11" i="2"/>
  <c r="M10" i="2"/>
  <c r="M9" i="2"/>
  <c r="L15" i="1" l="1"/>
  <c r="G21" i="22"/>
  <c r="M18" i="2"/>
  <c r="H140" i="3" l="1"/>
  <c r="K34" i="3"/>
  <c r="I34" i="3"/>
  <c r="H71" i="3"/>
  <c r="Q21" i="3"/>
  <c r="Q24" i="3"/>
  <c r="Q17" i="3"/>
  <c r="Q14" i="3"/>
  <c r="Q11" i="3"/>
  <c r="I88" i="3" l="1"/>
  <c r="H128" i="3"/>
  <c r="H131" i="3"/>
  <c r="H134" i="3"/>
  <c r="O134" i="3" s="1"/>
  <c r="O135" i="3" s="1"/>
  <c r="H137" i="3"/>
  <c r="H143" i="3"/>
  <c r="H125" i="3"/>
  <c r="M136" i="3"/>
  <c r="K136" i="3"/>
  <c r="I136" i="3"/>
  <c r="N136" i="3"/>
  <c r="P136" i="3"/>
  <c r="Q136" i="3"/>
  <c r="I60" i="3"/>
  <c r="I107" i="3"/>
  <c r="I30" i="3"/>
  <c r="I145" i="3"/>
  <c r="I142" i="3"/>
  <c r="I139" i="3"/>
  <c r="I133" i="3"/>
  <c r="I130" i="3"/>
  <c r="I127" i="3"/>
  <c r="I120" i="3"/>
  <c r="I117" i="3"/>
  <c r="I114" i="3"/>
  <c r="I111" i="3"/>
  <c r="I104" i="3"/>
  <c r="I101" i="3"/>
  <c r="I98" i="3"/>
  <c r="I95" i="3"/>
  <c r="I91" i="3"/>
  <c r="I85" i="3"/>
  <c r="I82" i="3"/>
  <c r="I79" i="3"/>
  <c r="I76" i="3"/>
  <c r="I73" i="3"/>
  <c r="I70" i="3"/>
  <c r="I67" i="3"/>
  <c r="I63" i="3"/>
  <c r="I57" i="3"/>
  <c r="I54" i="3"/>
  <c r="I51" i="3"/>
  <c r="I47" i="3"/>
  <c r="I44" i="3"/>
  <c r="I40" i="3"/>
  <c r="I37" i="3"/>
  <c r="I27" i="3"/>
  <c r="I24" i="3"/>
  <c r="I21" i="3"/>
  <c r="I17" i="3"/>
  <c r="I14" i="3"/>
  <c r="I11" i="3"/>
  <c r="I8" i="3"/>
  <c r="I123" i="3"/>
  <c r="H102" i="3" l="1"/>
  <c r="H28" i="3" l="1"/>
  <c r="H19" i="3"/>
  <c r="H22" i="3"/>
  <c r="H25" i="3"/>
  <c r="Q145" i="3" l="1"/>
  <c r="P145" i="3"/>
  <c r="M145" i="3"/>
  <c r="K145" i="3"/>
  <c r="N144" i="3"/>
  <c r="N145" i="3" s="1"/>
  <c r="P142" i="3"/>
  <c r="M142" i="3"/>
  <c r="K142" i="3"/>
  <c r="N142" i="3"/>
  <c r="Q139" i="3"/>
  <c r="P139" i="3"/>
  <c r="M139" i="3"/>
  <c r="K139" i="3"/>
  <c r="N138" i="3"/>
  <c r="N139" i="3" s="1"/>
  <c r="Q133" i="3"/>
  <c r="P133" i="3"/>
  <c r="M133" i="3"/>
  <c r="K133" i="3"/>
  <c r="N132" i="3"/>
  <c r="N133" i="3" s="1"/>
  <c r="Q130" i="3"/>
  <c r="P130" i="3"/>
  <c r="M130" i="3"/>
  <c r="K130" i="3"/>
  <c r="N129" i="3"/>
  <c r="N130" i="3" s="1"/>
  <c r="P127" i="3"/>
  <c r="M127" i="3"/>
  <c r="K127" i="3"/>
  <c r="N127" i="3"/>
  <c r="O125" i="3" l="1"/>
  <c r="O126" i="3" s="1"/>
  <c r="S125" i="3" s="1"/>
  <c r="O128" i="3"/>
  <c r="O129" i="3" s="1"/>
  <c r="O131" i="3"/>
  <c r="O132" i="3" s="1"/>
  <c r="S131" i="3" s="1"/>
  <c r="O137" i="3"/>
  <c r="O138" i="3" s="1"/>
  <c r="O140" i="3"/>
  <c r="O141" i="3" s="1"/>
  <c r="S140" i="3" s="1"/>
  <c r="O143" i="3"/>
  <c r="O144" i="3" s="1"/>
  <c r="H32" i="3"/>
  <c r="A143" i="3" l="1"/>
  <c r="A134" i="3"/>
  <c r="A140" i="3"/>
  <c r="A131" i="3"/>
  <c r="A128" i="3"/>
  <c r="A137" i="3"/>
  <c r="A125" i="3"/>
  <c r="Q123" i="3" l="1"/>
  <c r="P123" i="3"/>
  <c r="M123" i="3"/>
  <c r="K123" i="3"/>
  <c r="N123" i="3"/>
  <c r="H121" i="3"/>
  <c r="Q120" i="3"/>
  <c r="P120" i="3"/>
  <c r="M120" i="3"/>
  <c r="K120" i="3"/>
  <c r="N120" i="3"/>
  <c r="H118" i="3"/>
  <c r="O118" i="3" s="1"/>
  <c r="O119" i="3" s="1"/>
  <c r="Q117" i="3"/>
  <c r="P117" i="3"/>
  <c r="M117" i="3"/>
  <c r="K117" i="3"/>
  <c r="N117" i="3"/>
  <c r="H115" i="3"/>
  <c r="O115" i="3" s="1"/>
  <c r="O116" i="3" s="1"/>
  <c r="Q114" i="3"/>
  <c r="P114" i="3"/>
  <c r="M114" i="3"/>
  <c r="K114" i="3"/>
  <c r="N114" i="3"/>
  <c r="H112" i="3"/>
  <c r="O112" i="3" s="1"/>
  <c r="O113" i="3" s="1"/>
  <c r="Q111" i="3"/>
  <c r="P111" i="3"/>
  <c r="M111" i="3"/>
  <c r="K111" i="3"/>
  <c r="N111" i="3"/>
  <c r="H109" i="3"/>
  <c r="O109" i="3" s="1"/>
  <c r="O110" i="3" s="1"/>
  <c r="Q107" i="3"/>
  <c r="P107" i="3"/>
  <c r="M107" i="3"/>
  <c r="K107" i="3"/>
  <c r="N107" i="3"/>
  <c r="H105" i="3"/>
  <c r="O105" i="3" s="1"/>
  <c r="O106" i="3" s="1"/>
  <c r="Q104" i="3"/>
  <c r="P104" i="3"/>
  <c r="M104" i="3"/>
  <c r="K104" i="3"/>
  <c r="N104" i="3"/>
  <c r="O102" i="3"/>
  <c r="O103" i="3" s="1"/>
  <c r="Q101" i="3"/>
  <c r="P101" i="3"/>
  <c r="M101" i="3"/>
  <c r="K101" i="3"/>
  <c r="N101" i="3"/>
  <c r="H99" i="3"/>
  <c r="O99" i="3" s="1"/>
  <c r="O100" i="3" s="1"/>
  <c r="Q98" i="3"/>
  <c r="P98" i="3"/>
  <c r="M98" i="3"/>
  <c r="K98" i="3"/>
  <c r="N98" i="3"/>
  <c r="H96" i="3"/>
  <c r="O96" i="3" s="1"/>
  <c r="O97" i="3" s="1"/>
  <c r="Q95" i="3"/>
  <c r="P95" i="3"/>
  <c r="M95" i="3"/>
  <c r="K95" i="3"/>
  <c r="N95" i="3"/>
  <c r="H93" i="3"/>
  <c r="O93" i="3" s="1"/>
  <c r="O94" i="3" s="1"/>
  <c r="Q91" i="3"/>
  <c r="P91" i="3"/>
  <c r="M91" i="3"/>
  <c r="K91" i="3"/>
  <c r="N91" i="3"/>
  <c r="H89" i="3"/>
  <c r="O89" i="3" s="1"/>
  <c r="O90" i="3" s="1"/>
  <c r="Q88" i="3"/>
  <c r="P88" i="3"/>
  <c r="M88" i="3"/>
  <c r="K88" i="3"/>
  <c r="N88" i="3"/>
  <c r="H86" i="3"/>
  <c r="O86" i="3" s="1"/>
  <c r="O87" i="3" s="1"/>
  <c r="Q85" i="3"/>
  <c r="P85" i="3"/>
  <c r="M85" i="3"/>
  <c r="K85" i="3"/>
  <c r="N85" i="3"/>
  <c r="H83" i="3"/>
  <c r="O83" i="3" s="1"/>
  <c r="O84" i="3" s="1"/>
  <c r="Q82" i="3"/>
  <c r="P82" i="3"/>
  <c r="M82" i="3"/>
  <c r="K82" i="3"/>
  <c r="N82" i="3"/>
  <c r="H80" i="3"/>
  <c r="O80" i="3" s="1"/>
  <c r="O81" i="3" s="1"/>
  <c r="Q79" i="3"/>
  <c r="P79" i="3"/>
  <c r="M79" i="3"/>
  <c r="K79" i="3"/>
  <c r="N79" i="3"/>
  <c r="H77" i="3"/>
  <c r="O77" i="3" s="1"/>
  <c r="O78" i="3" s="1"/>
  <c r="Q76" i="3"/>
  <c r="P76" i="3"/>
  <c r="M76" i="3"/>
  <c r="K76" i="3"/>
  <c r="N76" i="3"/>
  <c r="H74" i="3"/>
  <c r="O74" i="3" s="1"/>
  <c r="O75" i="3" s="1"/>
  <c r="Q73" i="3"/>
  <c r="P73" i="3"/>
  <c r="M73" i="3"/>
  <c r="K73" i="3"/>
  <c r="N73" i="3"/>
  <c r="O71" i="3"/>
  <c r="O72" i="3" s="1"/>
  <c r="Q70" i="3"/>
  <c r="P70" i="3"/>
  <c r="M70" i="3"/>
  <c r="K70" i="3"/>
  <c r="N70" i="3"/>
  <c r="H68" i="3"/>
  <c r="O68" i="3" s="1"/>
  <c r="O69" i="3" s="1"/>
  <c r="Q67" i="3"/>
  <c r="P67" i="3"/>
  <c r="M67" i="3"/>
  <c r="K67" i="3"/>
  <c r="N67" i="3"/>
  <c r="H65" i="3"/>
  <c r="Q63" i="3"/>
  <c r="P63" i="3"/>
  <c r="M63" i="3"/>
  <c r="K63" i="3"/>
  <c r="N63" i="3"/>
  <c r="H61" i="3"/>
  <c r="O61" i="3" s="1"/>
  <c r="O62" i="3" s="1"/>
  <c r="Q60" i="3"/>
  <c r="P60" i="3"/>
  <c r="M60" i="3"/>
  <c r="K60" i="3"/>
  <c r="N60" i="3"/>
  <c r="H58" i="3"/>
  <c r="O58" i="3" s="1"/>
  <c r="O59" i="3" s="1"/>
  <c r="Q57" i="3"/>
  <c r="P57" i="3"/>
  <c r="M57" i="3"/>
  <c r="K57" i="3"/>
  <c r="N57" i="3"/>
  <c r="H55" i="3"/>
  <c r="O55" i="3" s="1"/>
  <c r="O56" i="3" s="1"/>
  <c r="Q54" i="3"/>
  <c r="P54" i="3"/>
  <c r="M54" i="3"/>
  <c r="K54" i="3"/>
  <c r="N54" i="3"/>
  <c r="H52" i="3"/>
  <c r="O52" i="3" s="1"/>
  <c r="O53" i="3" s="1"/>
  <c r="Q51" i="3"/>
  <c r="P51" i="3"/>
  <c r="M51" i="3"/>
  <c r="K51" i="3"/>
  <c r="N51" i="3"/>
  <c r="H49" i="3"/>
  <c r="Q47" i="3"/>
  <c r="P47" i="3"/>
  <c r="M47" i="3"/>
  <c r="K47" i="3"/>
  <c r="N47" i="3"/>
  <c r="H45" i="3"/>
  <c r="O45" i="3" s="1"/>
  <c r="O46" i="3" s="1"/>
  <c r="Q44" i="3"/>
  <c r="P44" i="3"/>
  <c r="M44" i="3"/>
  <c r="K44" i="3"/>
  <c r="N44" i="3"/>
  <c r="H42" i="3"/>
  <c r="O42" i="3" s="1"/>
  <c r="O43" i="3" s="1"/>
  <c r="Q40" i="3"/>
  <c r="P40" i="3"/>
  <c r="M40" i="3"/>
  <c r="K40" i="3"/>
  <c r="N40" i="3"/>
  <c r="H38" i="3"/>
  <c r="O38" i="3" s="1"/>
  <c r="O39" i="3" s="1"/>
  <c r="Q37" i="3"/>
  <c r="P37" i="3"/>
  <c r="M37" i="3"/>
  <c r="K37" i="3"/>
  <c r="N37" i="3"/>
  <c r="H35" i="3"/>
  <c r="O35" i="3" s="1"/>
  <c r="O36" i="3" s="1"/>
  <c r="Q34" i="3"/>
  <c r="P34" i="3"/>
  <c r="M34" i="3"/>
  <c r="N34" i="3"/>
  <c r="O32" i="3"/>
  <c r="O33" i="3" s="1"/>
  <c r="Q30" i="3"/>
  <c r="P30" i="3"/>
  <c r="M30" i="3"/>
  <c r="K30" i="3"/>
  <c r="N30" i="3"/>
  <c r="O28" i="3"/>
  <c r="O29" i="3" s="1"/>
  <c r="Q27" i="3"/>
  <c r="P27" i="3"/>
  <c r="M27" i="3"/>
  <c r="K27" i="3"/>
  <c r="N27" i="3"/>
  <c r="O25" i="3"/>
  <c r="O26" i="3" s="1"/>
  <c r="P24" i="3"/>
  <c r="M24" i="3"/>
  <c r="K24" i="3"/>
  <c r="S22" i="3" s="1"/>
  <c r="N24" i="3"/>
  <c r="O22" i="3"/>
  <c r="O23" i="3" s="1"/>
  <c r="P21" i="3"/>
  <c r="M21" i="3"/>
  <c r="K21" i="3"/>
  <c r="N21" i="3"/>
  <c r="O19" i="3"/>
  <c r="O20" i="3" s="1"/>
  <c r="P17" i="3"/>
  <c r="M17" i="3"/>
  <c r="K17" i="3"/>
  <c r="N17" i="3"/>
  <c r="H15" i="3"/>
  <c r="P14" i="3"/>
  <c r="M14" i="3"/>
  <c r="K14" i="3"/>
  <c r="N14" i="3"/>
  <c r="H12" i="3"/>
  <c r="O12" i="3" s="1"/>
  <c r="O13" i="3" s="1"/>
  <c r="P11" i="3"/>
  <c r="M11" i="3"/>
  <c r="K11" i="3"/>
  <c r="N11" i="3"/>
  <c r="H9" i="3"/>
  <c r="Q8" i="3"/>
  <c r="P8" i="3"/>
  <c r="M8" i="3"/>
  <c r="K8" i="3"/>
  <c r="N8" i="3"/>
  <c r="H6" i="3"/>
  <c r="O49" i="3" l="1"/>
  <c r="O50" i="3" s="1"/>
  <c r="S49" i="3"/>
  <c r="O65" i="3"/>
  <c r="O66" i="3" s="1"/>
  <c r="S65" i="3" s="1"/>
  <c r="S96" i="3"/>
  <c r="O15" i="3"/>
  <c r="O16" i="3" s="1"/>
  <c r="S15" i="3" s="1"/>
  <c r="S28" i="3"/>
  <c r="S35" i="3"/>
  <c r="S38" i="3"/>
  <c r="S89" i="3"/>
  <c r="S105" i="3"/>
  <c r="S93" i="3"/>
  <c r="S86" i="3"/>
  <c r="S102" i="3"/>
  <c r="S12" i="3"/>
  <c r="S19" i="3"/>
  <c r="S25" i="3"/>
  <c r="S32" i="3"/>
  <c r="S42" i="3"/>
  <c r="S45" i="3"/>
  <c r="S52" i="3"/>
  <c r="S55" i="3"/>
  <c r="S58" i="3"/>
  <c r="S61" i="3"/>
  <c r="S68" i="3"/>
  <c r="S71" i="3"/>
  <c r="S77" i="3"/>
  <c r="S80" i="3"/>
  <c r="S83" i="3"/>
  <c r="S99" i="3"/>
  <c r="S109" i="3"/>
  <c r="S112" i="3"/>
  <c r="S115" i="3"/>
  <c r="S74" i="3"/>
  <c r="S118" i="3"/>
  <c r="O6" i="3"/>
  <c r="O7" i="3" s="1"/>
  <c r="S6" i="3" s="1"/>
  <c r="O9" i="3"/>
  <c r="O10" i="3" s="1"/>
  <c r="S9" i="3" s="1"/>
  <c r="O121" i="3"/>
  <c r="O122" i="3" s="1"/>
  <c r="S121" i="3" s="1"/>
  <c r="A9" i="3" l="1"/>
  <c r="A6" i="3"/>
  <c r="A121" i="3"/>
  <c r="A99" i="3"/>
  <c r="A96" i="3"/>
  <c r="A32" i="3"/>
  <c r="A38" i="3"/>
  <c r="A35" i="3"/>
  <c r="A42" i="3"/>
  <c r="A45" i="3"/>
  <c r="A77" i="3"/>
  <c r="A55" i="3"/>
  <c r="A58" i="3"/>
  <c r="A61" i="3"/>
  <c r="A52" i="3"/>
  <c r="A118" i="3"/>
  <c r="A49" i="3"/>
  <c r="A109" i="3"/>
  <c r="A115" i="3"/>
  <c r="A112" i="3"/>
</calcChain>
</file>

<file path=xl/sharedStrings.xml><?xml version="1.0" encoding="utf-8"?>
<sst xmlns="http://schemas.openxmlformats.org/spreadsheetml/2006/main" count="669" uniqueCount="264">
  <si>
    <t>UKUPNO</t>
  </si>
  <si>
    <t>SUM</t>
  </si>
  <si>
    <t>Sum</t>
  </si>
  <si>
    <t>MASOVNOST</t>
  </si>
  <si>
    <t>Пласман</t>
  </si>
  <si>
    <t>Састав екипе</t>
  </si>
  <si>
    <t>ПИОНИРИ</t>
  </si>
  <si>
    <t>СЕНИОРИ</t>
  </si>
  <si>
    <t>СЕНИОРКЕ</t>
  </si>
  <si>
    <t>ВЕТЕРАНИ</t>
  </si>
  <si>
    <t>ВЕТЕРАНКЕ</t>
  </si>
  <si>
    <t>ПИОНИРКЕ</t>
  </si>
  <si>
    <t>ЈУНИОРИ</t>
  </si>
  <si>
    <t>Назив екипе</t>
  </si>
  <si>
    <t>Клуб, друштво</t>
  </si>
  <si>
    <t>Број такмичарске књижице</t>
  </si>
  <si>
    <t>Време старта</t>
  </si>
  <si>
    <t>Време циља</t>
  </si>
  <si>
    <t>Време у трци</t>
  </si>
  <si>
    <t>Поени за пласман у трци</t>
  </si>
  <si>
    <t>Број оверених  КТ</t>
  </si>
  <si>
    <t>ЈУНИОРКЕ</t>
  </si>
  <si>
    <t>УКУПНО БОДОВА</t>
  </si>
  <si>
    <t>Клуб</t>
  </si>
  <si>
    <t>Пм</t>
  </si>
  <si>
    <t>Пж</t>
  </si>
  <si>
    <t>Јм</t>
  </si>
  <si>
    <t>Јж</t>
  </si>
  <si>
    <t>См</t>
  </si>
  <si>
    <t>Сж</t>
  </si>
  <si>
    <t>Вм</t>
  </si>
  <si>
    <t>Вж</t>
  </si>
  <si>
    <t>УСПЕШНОСТ</t>
  </si>
  <si>
    <t>Пронађене контроле</t>
  </si>
  <si>
    <t>Прекорчење времена</t>
  </si>
  <si>
    <t xml:space="preserve">Задано време </t>
  </si>
  <si>
    <t>Максимално време</t>
  </si>
  <si>
    <t>Тачно</t>
  </si>
  <si>
    <t>Нетачно</t>
  </si>
  <si>
    <t>Тачни одговори</t>
  </si>
  <si>
    <t>Бр. Пронађених</t>
  </si>
  <si>
    <t>Бр. Недостатака</t>
  </si>
  <si>
    <t>Освојено место</t>
  </si>
  <si>
    <t>место</t>
  </si>
  <si>
    <t>Бодовање по времену</t>
  </si>
  <si>
    <r>
      <t>Теорија Тест</t>
    </r>
    <r>
      <rPr>
        <b/>
        <sz val="8"/>
        <rFont val="Arial"/>
        <family val="2"/>
        <charset val="238"/>
      </rPr>
      <t xml:space="preserve"> (до 30 зад)</t>
    </r>
  </si>
  <si>
    <r>
      <t xml:space="preserve">Теорија Топографија </t>
    </r>
    <r>
      <rPr>
        <b/>
        <sz val="8"/>
        <rFont val="Arial"/>
        <family val="2"/>
        <charset val="238"/>
      </rPr>
      <t>(до 3 зад)</t>
    </r>
  </si>
  <si>
    <r>
      <t xml:space="preserve">Практични Задаци </t>
    </r>
    <r>
      <rPr>
        <b/>
        <sz val="8"/>
        <rFont val="Arial"/>
        <family val="2"/>
        <charset val="238"/>
      </rPr>
      <t>(до 11 зад)</t>
    </r>
  </si>
  <si>
    <r>
      <t>Недостатак опреме</t>
    </r>
    <r>
      <rPr>
        <b/>
        <sz val="8"/>
        <rFont val="Arial"/>
        <family val="2"/>
        <charset val="238"/>
      </rPr>
      <t xml:space="preserve"> (до 18 ком)</t>
    </r>
  </si>
  <si>
    <t>СТОЛ, 17.4.2021.год.</t>
  </si>
  <si>
    <t>3. КОЛО ЛИГЕ СРБИЈЕ У ПЛАНИНАРСКОЈ ОРИЈЕНТАЦИЈИ ЗА 2021.г.</t>
  </si>
  <si>
    <t>Челик, Смедерво</t>
  </si>
  <si>
    <t>Марта Трајковић</t>
  </si>
  <si>
    <t>Анка Ранковић</t>
  </si>
  <si>
    <t>Сара Савић</t>
  </si>
  <si>
    <t>Челик 2</t>
  </si>
  <si>
    <t>Челик 1</t>
  </si>
  <si>
    <t>Мина Вучковић</t>
  </si>
  <si>
    <t>Илија Милутиновић</t>
  </si>
  <si>
    <t>Никола Тасић</t>
  </si>
  <si>
    <t>Челик 3</t>
  </si>
  <si>
    <t>Челик 4</t>
  </si>
  <si>
    <t>Марија Трајковић</t>
  </si>
  <si>
    <t>Марина Станкић</t>
  </si>
  <si>
    <t>Челик 5</t>
  </si>
  <si>
    <t>Дејан Ранковић</t>
  </si>
  <si>
    <t>Милош Каруповић</t>
  </si>
  <si>
    <t>Челик 6</t>
  </si>
  <si>
    <t>Наташа Станисављевић</t>
  </si>
  <si>
    <t>Биљана Грујић</t>
  </si>
  <si>
    <t>Данијела Јрамић</t>
  </si>
  <si>
    <t>Челик 7</t>
  </si>
  <si>
    <t>Драгутин Јрмић</t>
  </si>
  <si>
    <t>Челик 8</t>
  </si>
  <si>
    <t>РЕКРЕАТИВЦИ</t>
  </si>
  <si>
    <t>Теодора Милутиновић</t>
  </si>
  <si>
    <t>Александар Живојиновић</t>
  </si>
  <si>
    <t>Бранко Грујић</t>
  </si>
  <si>
    <t>Мосор, Ниш</t>
  </si>
  <si>
    <t>Милена Стојановић</t>
  </si>
  <si>
    <t>Ивана Родић</t>
  </si>
  <si>
    <t>Милица Цакић</t>
  </si>
  <si>
    <t>Мосор 1</t>
  </si>
  <si>
    <t>Мосор 2</t>
  </si>
  <si>
    <t>Милан Јањић</t>
  </si>
  <si>
    <t>Вељко Велимировић</t>
  </si>
  <si>
    <t>Торник, Чајетина</t>
  </si>
  <si>
    <t>Торник 1</t>
  </si>
  <si>
    <t>Александра Ружић</t>
  </si>
  <si>
    <t>Исидора Ћуповић</t>
  </si>
  <si>
    <t>Јелена Кутлашић</t>
  </si>
  <si>
    <t>Торник 2</t>
  </si>
  <si>
    <t>Торник 3</t>
  </si>
  <si>
    <t>Петар Весовић</t>
  </si>
  <si>
    <t>Марко Луковић</t>
  </si>
  <si>
    <t>Тихомир Борчић</t>
  </si>
  <si>
    <t>Милош Ђорђвић</t>
  </si>
  <si>
    <t>Лазар Марић</t>
  </si>
  <si>
    <t>Немања Стаматовић</t>
  </si>
  <si>
    <t>Јаворак, Параћин</t>
  </si>
  <si>
    <t>Јаворак 1</t>
  </si>
  <si>
    <t>Јаворак 2</t>
  </si>
  <si>
    <t>Јаворак 3</t>
  </si>
  <si>
    <t>Игор Стефановић</t>
  </si>
  <si>
    <t>Милан Никић</t>
  </si>
  <si>
    <t>Саша Милошевић</t>
  </si>
  <si>
    <t>Ана Ђорђевић</t>
  </si>
  <si>
    <t>Марија Перић</t>
  </si>
  <si>
    <t>Мирјана Стефановић</t>
  </si>
  <si>
    <t>Југослав Ристић</t>
  </si>
  <si>
    <t>Божидар Николић</t>
  </si>
  <si>
    <t>Зоран Петровић</t>
  </si>
  <si>
    <t>Азимут</t>
  </si>
  <si>
    <t>Копаоник</t>
  </si>
  <si>
    <t>Ћирић Коста</t>
  </si>
  <si>
    <t>Црни Врх 1</t>
  </si>
  <si>
    <t>Црни Врх, Бор</t>
  </si>
  <si>
    <t>Милош Штула</t>
  </si>
  <si>
    <t>Срђан Кечановић</t>
  </si>
  <si>
    <t>Борис Петковић</t>
  </si>
  <si>
    <t>Црни Врх 2</t>
  </si>
  <si>
    <t>Андреј Петковић</t>
  </si>
  <si>
    <t>Лука Трифуновић</t>
  </si>
  <si>
    <t>Марко Мијовић</t>
  </si>
  <si>
    <t>Црни Врх 3</t>
  </si>
  <si>
    <t>Црни Врх 4</t>
  </si>
  <si>
    <t>Ђорђе Петровић</t>
  </si>
  <si>
    <t>Петар Радивојевић</t>
  </si>
  <si>
    <t>Богдан Марковић</t>
  </si>
  <si>
    <t xml:space="preserve">Владимир Мијалковић </t>
  </si>
  <si>
    <t>Владимир Попов</t>
  </si>
  <si>
    <t>Црни Врх 5</t>
  </si>
  <si>
    <t xml:space="preserve">Мериам Штула </t>
  </si>
  <si>
    <t>Бојана Пауновић</t>
  </si>
  <si>
    <t>Силвана Гајић</t>
  </si>
  <si>
    <t>Ћирић Ержебет</t>
  </si>
  <si>
    <t>Спартак 1</t>
  </si>
  <si>
    <t>Спартак, Суботица</t>
  </si>
  <si>
    <t xml:space="preserve">Алекс Чупак </t>
  </si>
  <si>
    <t>Тамаш Марушинац</t>
  </si>
  <si>
    <t>Ивор Омровић</t>
  </si>
  <si>
    <t>Андреа Штрака</t>
  </si>
  <si>
    <t>Жужана Раб</t>
  </si>
  <si>
    <t>Клара Киш</t>
  </si>
  <si>
    <t>Феликс Кривошија</t>
  </si>
  <si>
    <t>Томислав Рац</t>
  </si>
  <si>
    <t>Карољ Цалбрт</t>
  </si>
  <si>
    <t>Спартак 3</t>
  </si>
  <si>
    <t>Спартак 2</t>
  </si>
  <si>
    <t>Вукан 1</t>
  </si>
  <si>
    <t>Вукан, Пожаревац</t>
  </si>
  <si>
    <t>Владан Рајчић</t>
  </si>
  <si>
    <t>Срћко Јенић</t>
  </si>
  <si>
    <t>Момчило Манин</t>
  </si>
  <si>
    <t>Вукан 2
Бамби</t>
  </si>
  <si>
    <t>Јаворка Јашаревић</t>
  </si>
  <si>
    <t>Славица Ђорђвић</t>
  </si>
  <si>
    <t>Наташа Петровић</t>
  </si>
  <si>
    <t>Победа 1</t>
  </si>
  <si>
    <t>Павле Тркуља</t>
  </si>
  <si>
    <t>Алксандар Пањковић</t>
  </si>
  <si>
    <t>Урош Ствановић</t>
  </si>
  <si>
    <t>Победа, Београд</t>
  </si>
  <si>
    <t>Дорис Николић</t>
  </si>
  <si>
    <t>Ања Радосављвић</t>
  </si>
  <si>
    <t>Ана Радојвић</t>
  </si>
  <si>
    <t>Победа 1 пионирке</t>
  </si>
  <si>
    <t>Победа 2 пионирке</t>
  </si>
  <si>
    <t>Норис Милисављвић</t>
  </si>
  <si>
    <t>Наталија Жебељан</t>
  </si>
  <si>
    <t>Уна Грујић</t>
  </si>
  <si>
    <t>Робин Николић</t>
  </si>
  <si>
    <t>Ана Анџић</t>
  </si>
  <si>
    <t>Дмитра Шестић</t>
  </si>
  <si>
    <t>Победа јуниори</t>
  </si>
  <si>
    <t>Момчило Краљ</t>
  </si>
  <si>
    <t>Јован Бубић</t>
  </si>
  <si>
    <t>Крстивој Кипријановић</t>
  </si>
  <si>
    <t>Победа јуниорке 1</t>
  </si>
  <si>
    <t>Победа јуниорке 2</t>
  </si>
  <si>
    <t>Ања Бубић</t>
  </si>
  <si>
    <t>Марко Грујић</t>
  </si>
  <si>
    <t>Владан Вујаклија</t>
  </si>
  <si>
    <t>Михаило Радиновић</t>
  </si>
  <si>
    <t>Победа сениори 1</t>
  </si>
  <si>
    <t>Победа сениори 2</t>
  </si>
  <si>
    <t>Милош Јосифовић</t>
  </si>
  <si>
    <t>Димитрије Анић</t>
  </si>
  <si>
    <t>Победа сениорке 2</t>
  </si>
  <si>
    <t>Тамара Коматовић</t>
  </si>
  <si>
    <t>Ана Прусац</t>
  </si>
  <si>
    <t>Ивана Миљковић</t>
  </si>
  <si>
    <t>Победа ветрани 1</t>
  </si>
  <si>
    <t>Милош Радосављевић</t>
  </si>
  <si>
    <t>Владимир Стоиљковић</t>
  </si>
  <si>
    <t>Милан Бијлић</t>
  </si>
  <si>
    <t>Јлена Бабић</t>
  </si>
  <si>
    <t>Валентина Гроздановић</t>
  </si>
  <si>
    <t>Јарослава Оташвић</t>
  </si>
  <si>
    <t>Далиборка Тркуља</t>
  </si>
  <si>
    <t>Сања Стоисављевић</t>
  </si>
  <si>
    <t>Победа рекреативна 2</t>
  </si>
  <si>
    <t>Марио Марић</t>
  </si>
  <si>
    <t>Тамара Јакшић</t>
  </si>
  <si>
    <t>Димитрије Михајловић</t>
  </si>
  <si>
    <t>Небојша Миловановић</t>
  </si>
  <si>
    <t xml:space="preserve">Драган Павловић </t>
  </si>
  <si>
    <t xml:space="preserve">Драган Тасић </t>
  </si>
  <si>
    <t xml:space="preserve">Биљана Аранђеловић </t>
  </si>
  <si>
    <t xml:space="preserve">Лаза Милутиновић </t>
  </si>
  <si>
    <t xml:space="preserve">Милица Васиљевић </t>
  </si>
  <si>
    <t xml:space="preserve">Ања Манојловић </t>
  </si>
  <si>
    <t>Ивана Максимовић</t>
  </si>
  <si>
    <t>Стевица Благојвић</t>
  </si>
  <si>
    <t>Победа рекреативна 3</t>
  </si>
  <si>
    <t>Мића Богдановић</t>
  </si>
  <si>
    <t>Победа сениорке 1</t>
  </si>
  <si>
    <t>Бранко Јовић</t>
  </si>
  <si>
    <t>Црни Врх 6</t>
  </si>
  <si>
    <t xml:space="preserve">Марија Ранковић </t>
  </si>
  <si>
    <t>Челик, Смедерево</t>
  </si>
  <si>
    <t>Василије Крсмановић</t>
  </si>
  <si>
    <t>Милан Цвтковић</t>
  </si>
  <si>
    <t>Марија Јeринић</t>
  </si>
  <si>
    <t>Челик 9</t>
  </si>
  <si>
    <t>Ана Калуђеровић</t>
  </si>
  <si>
    <t>Победа ветеранке 1</t>
  </si>
  <si>
    <t>Дeјан Николић</t>
  </si>
  <si>
    <t>МИ</t>
  </si>
  <si>
    <t>Дуња Радојeвић</t>
  </si>
  <si>
    <t>Миљан Радосављевић</t>
  </si>
  <si>
    <t>Марија Магдалина</t>
  </si>
  <si>
    <t>DNF</t>
  </si>
  <si>
    <t>Селена Јанковић</t>
  </si>
  <si>
    <t>Приказ масовности</t>
  </si>
  <si>
    <t>КАТЕГОРИЈЕ И УКУПНО 3.коло Борски сто, 17.4.2021.год.</t>
  </si>
  <si>
    <t>Пионирке</t>
  </si>
  <si>
    <t>Пионири</t>
  </si>
  <si>
    <t>Јуниорке</t>
  </si>
  <si>
    <t>Јуниори</t>
  </si>
  <si>
    <t>Сениорке</t>
  </si>
  <si>
    <t>Сениори</t>
  </si>
  <si>
    <t>Ветеранке</t>
  </si>
  <si>
    <t>Ветерани</t>
  </si>
  <si>
    <t>Рекреативна</t>
  </si>
  <si>
    <t>ПСК Победа Београд</t>
  </si>
  <si>
    <t>ПСК Челик Смедерево</t>
  </si>
  <si>
    <t>ПСД Црни врх Бор</t>
  </si>
  <si>
    <t>ПСД Торник Чајетина</t>
  </si>
  <si>
    <t>ПСД Спартак Суботица</t>
  </si>
  <si>
    <t>ПК Јаворак Параћин</t>
  </si>
  <si>
    <t>ПК Вукан Пожаревац</t>
  </si>
  <si>
    <t>ПК Мосор Ниш</t>
  </si>
  <si>
    <t>PLANINARSKA ORIJENTACIJA -  LIGA  SRBIJE- 2021- БОРСКИ СТОЛ</t>
  </si>
  <si>
    <t>3.коло  - Борски стол 17.4.2021.год</t>
  </si>
  <si>
    <t>Није било одбијања бодова сагласно правилнику.</t>
  </si>
  <si>
    <t>ПЛАНИНАРСКА ОРИЈЕНТАЦИЈА -  ЛИГА СРБИЈЕ - 2021 - БОРСКИ СТОЛ</t>
  </si>
  <si>
    <t>УСПЕШНОСТ - МЕДАЉЕ - ТЕКУЋЕ 2021.г.</t>
  </si>
  <si>
    <t>Златне</t>
  </si>
  <si>
    <t>Сребрне</t>
  </si>
  <si>
    <t>Бронзане</t>
  </si>
  <si>
    <t>УКУПНО</t>
  </si>
  <si>
    <t>Укупно 3.коло Борски сто 17.4.2021.год.</t>
  </si>
  <si>
    <t>ПЛАНИНАРСКА ОРИЈЕНТАЦИЈА -  ЛИГА СРБИЈЕ - 2021.год. . БОРСКИ СТОЛ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</si>
</sst>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0;[Red]0"/>
    <numFmt numFmtId="166" formatCode="00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8"/>
      <name val="Arial"/>
      <family val="2"/>
      <charset val="238"/>
    </font>
    <font>
      <b/>
      <u/>
      <sz val="12"/>
      <name val="Arial"/>
      <family val="2"/>
    </font>
    <font>
      <b/>
      <u/>
      <sz val="10"/>
      <name val="Arial"/>
      <family val="2"/>
      <charset val="238"/>
    </font>
    <font>
      <b/>
      <u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Calibri"/>
      <family val="2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rgb="FFFF0000"/>
      <name val="Arial"/>
      <family val="2"/>
      <charset val="238"/>
    </font>
    <font>
      <b/>
      <sz val="10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1" fillId="0" borderId="0"/>
  </cellStyleXfs>
  <cellXfs count="325">
    <xf numFmtId="0" fontId="0" fillId="0" borderId="0" xfId="0"/>
    <xf numFmtId="0" fontId="1" fillId="0" borderId="0" xfId="1"/>
    <xf numFmtId="0" fontId="2" fillId="0" borderId="0" xfId="1" applyFont="1" applyBorder="1"/>
    <xf numFmtId="0" fontId="4" fillId="0" borderId="0" xfId="2"/>
    <xf numFmtId="0" fontId="5" fillId="0" borderId="9" xfId="1" applyFont="1" applyBorder="1" applyAlignment="1">
      <alignment horizontal="center" vertical="center" wrapText="1"/>
    </xf>
    <xf numFmtId="0" fontId="0" fillId="0" borderId="3" xfId="0" applyBorder="1"/>
    <xf numFmtId="0" fontId="1" fillId="0" borderId="0" xfId="1" applyBorder="1" applyAlignment="1">
      <alignment horizontal="center" vertical="center" wrapText="1"/>
    </xf>
    <xf numFmtId="0" fontId="0" fillId="0" borderId="0" xfId="0" applyBorder="1"/>
    <xf numFmtId="0" fontId="1" fillId="0" borderId="13" xfId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0" fillId="0" borderId="0" xfId="0" applyFill="1"/>
    <xf numFmtId="0" fontId="1" fillId="0" borderId="0" xfId="1" applyFill="1"/>
    <xf numFmtId="0" fontId="5" fillId="0" borderId="10" xfId="1" applyFont="1" applyFill="1" applyBorder="1" applyAlignment="1">
      <alignment horizontal="center" vertical="center" wrapText="1"/>
    </xf>
    <xf numFmtId="1" fontId="1" fillId="0" borderId="0" xfId="1" applyNumberForma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1" fillId="0" borderId="32" xfId="1" applyFill="1" applyBorder="1"/>
    <xf numFmtId="0" fontId="0" fillId="0" borderId="23" xfId="0" applyFill="1" applyBorder="1"/>
    <xf numFmtId="0" fontId="0" fillId="0" borderId="0" xfId="0" applyFill="1" applyBorder="1"/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40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1" fontId="5" fillId="0" borderId="22" xfId="1" applyNumberFormat="1" applyFont="1" applyBorder="1" applyAlignment="1" applyProtection="1">
      <alignment horizontal="center" vertical="center" wrapText="1"/>
      <protection locked="0"/>
    </xf>
    <xf numFmtId="1" fontId="5" fillId="0" borderId="48" xfId="1" applyNumberFormat="1" applyFont="1" applyBorder="1" applyAlignment="1" applyProtection="1">
      <alignment horizontal="center" vertical="center" wrapText="1"/>
      <protection locked="0"/>
    </xf>
    <xf numFmtId="1" fontId="5" fillId="0" borderId="41" xfId="1" applyNumberFormat="1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9" fillId="0" borderId="15" xfId="1" applyNumberFormat="1" applyFont="1" applyBorder="1" applyAlignment="1" applyProtection="1">
      <alignment horizontal="center" vertical="center" textRotation="90" wrapText="1"/>
    </xf>
    <xf numFmtId="0" fontId="8" fillId="0" borderId="15" xfId="1" applyFont="1" applyBorder="1" applyAlignment="1" applyProtection="1">
      <alignment horizontal="center" vertical="center" wrapText="1"/>
    </xf>
    <xf numFmtId="0" fontId="9" fillId="0" borderId="15" xfId="1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center" vertical="center" wrapText="1"/>
    </xf>
    <xf numFmtId="0" fontId="9" fillId="0" borderId="56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1" fontId="5" fillId="6" borderId="42" xfId="1" applyNumberFormat="1" applyFont="1" applyFill="1" applyBorder="1" applyAlignment="1" applyProtection="1">
      <alignment horizontal="center" vertical="center" wrapText="1"/>
    </xf>
    <xf numFmtId="1" fontId="5" fillId="6" borderId="37" xfId="1" applyNumberFormat="1" applyFont="1" applyFill="1" applyBorder="1" applyAlignment="1" applyProtection="1">
      <alignment horizontal="center" vertical="center" wrapText="1"/>
    </xf>
    <xf numFmtId="164" fontId="13" fillId="0" borderId="42" xfId="1" applyNumberFormat="1" applyFont="1" applyBorder="1" applyAlignment="1" applyProtection="1">
      <alignment horizontal="center" vertical="center" wrapText="1"/>
    </xf>
    <xf numFmtId="1" fontId="5" fillId="0" borderId="53" xfId="1" applyNumberFormat="1" applyFont="1" applyBorder="1" applyAlignment="1" applyProtection="1">
      <alignment horizontal="center" vertical="center" wrapText="1"/>
    </xf>
    <xf numFmtId="1" fontId="5" fillId="0" borderId="48" xfId="1" applyNumberFormat="1" applyFont="1" applyBorder="1" applyAlignment="1" applyProtection="1">
      <alignment horizontal="center" vertical="center" wrapText="1"/>
    </xf>
    <xf numFmtId="1" fontId="5" fillId="0" borderId="63" xfId="1" applyNumberFormat="1" applyFont="1" applyBorder="1" applyAlignment="1" applyProtection="1">
      <alignment horizontal="center" vertical="center" wrapText="1"/>
    </xf>
    <xf numFmtId="1" fontId="5" fillId="6" borderId="48" xfId="1" applyNumberFormat="1" applyFont="1" applyFill="1" applyBorder="1" applyAlignment="1" applyProtection="1">
      <alignment horizontal="center" vertical="center" wrapText="1"/>
    </xf>
    <xf numFmtId="1" fontId="5" fillId="6" borderId="41" xfId="1" applyNumberFormat="1" applyFont="1" applyFill="1" applyBorder="1" applyAlignment="1" applyProtection="1">
      <alignment horizontal="center" vertical="center" wrapText="1"/>
    </xf>
    <xf numFmtId="1" fontId="5" fillId="8" borderId="55" xfId="1" applyNumberFormat="1" applyFont="1" applyFill="1" applyBorder="1" applyAlignment="1" applyProtection="1">
      <alignment horizontal="center" vertical="center" wrapText="1"/>
      <protection locked="0"/>
    </xf>
    <xf numFmtId="1" fontId="5" fillId="6" borderId="21" xfId="1" applyNumberFormat="1" applyFont="1" applyFill="1" applyBorder="1" applyAlignment="1" applyProtection="1">
      <alignment horizontal="center" vertical="center" wrapText="1"/>
    </xf>
    <xf numFmtId="1" fontId="5" fillId="6" borderId="44" xfId="1" applyNumberFormat="1" applyFont="1" applyFill="1" applyBorder="1" applyAlignment="1" applyProtection="1">
      <alignment horizontal="center" vertical="center" wrapText="1"/>
    </xf>
    <xf numFmtId="1" fontId="5" fillId="6" borderId="57" xfId="1" applyNumberFormat="1" applyFont="1" applyFill="1" applyBorder="1" applyAlignment="1" applyProtection="1">
      <alignment horizontal="center" vertical="center" wrapText="1"/>
    </xf>
    <xf numFmtId="1" fontId="5" fillId="6" borderId="29" xfId="1" applyNumberFormat="1" applyFont="1" applyFill="1" applyBorder="1" applyAlignment="1" applyProtection="1">
      <alignment horizontal="center" vertical="center" wrapText="1"/>
    </xf>
    <xf numFmtId="1" fontId="5" fillId="6" borderId="31" xfId="1" applyNumberFormat="1" applyFont="1" applyFill="1" applyBorder="1" applyAlignment="1" applyProtection="1">
      <alignment horizontal="center" vertical="center" wrapText="1"/>
    </xf>
    <xf numFmtId="1" fontId="5" fillId="8" borderId="48" xfId="1" applyNumberFormat="1" applyFont="1" applyFill="1" applyBorder="1" applyAlignment="1" applyProtection="1">
      <alignment horizontal="center" vertical="center" wrapText="1"/>
      <protection locked="0"/>
    </xf>
    <xf numFmtId="20" fontId="15" fillId="8" borderId="0" xfId="0" applyNumberFormat="1" applyFont="1" applyFill="1" applyBorder="1" applyAlignment="1" applyProtection="1">
      <alignment horizontal="center" vertical="center"/>
    </xf>
    <xf numFmtId="20" fontId="16" fillId="8" borderId="0" xfId="0" applyNumberFormat="1" applyFont="1" applyFill="1" applyBorder="1" applyAlignment="1" applyProtection="1">
      <alignment horizontal="center" vertical="center"/>
    </xf>
    <xf numFmtId="20" fontId="15" fillId="8" borderId="23" xfId="0" applyNumberFormat="1" applyFont="1" applyFill="1" applyBorder="1" applyAlignment="1" applyProtection="1">
      <alignment horizontal="center" vertical="center"/>
    </xf>
    <xf numFmtId="0" fontId="0" fillId="0" borderId="71" xfId="0" applyBorder="1" applyAlignment="1">
      <alignment horizontal="center"/>
    </xf>
    <xf numFmtId="0" fontId="1" fillId="0" borderId="71" xfId="1" applyBorder="1" applyAlignment="1">
      <alignment horizontal="center" vertical="center" wrapText="1"/>
    </xf>
    <xf numFmtId="0" fontId="1" fillId="0" borderId="71" xfId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1" fillId="0" borderId="71" xfId="1" applyFont="1" applyBorder="1" applyAlignment="1">
      <alignment horizontal="center" vertical="center" wrapText="1"/>
    </xf>
    <xf numFmtId="0" fontId="0" fillId="0" borderId="71" xfId="0" applyFill="1" applyBorder="1" applyAlignment="1">
      <alignment horizontal="center"/>
    </xf>
    <xf numFmtId="0" fontId="9" fillId="0" borderId="0" xfId="1" applyNumberFormat="1" applyFont="1" applyBorder="1" applyAlignment="1" applyProtection="1">
      <alignment horizontal="center" vertical="center" textRotation="90" wrapText="1"/>
    </xf>
    <xf numFmtId="0" fontId="8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166" fontId="8" fillId="0" borderId="15" xfId="1" applyNumberFormat="1" applyFont="1" applyBorder="1" applyAlignment="1" applyProtection="1">
      <alignment horizontal="center" vertical="center" wrapText="1"/>
    </xf>
    <xf numFmtId="166" fontId="8" fillId="0" borderId="0" xfId="1" applyNumberFormat="1" applyFont="1" applyBorder="1" applyAlignment="1" applyProtection="1">
      <alignment horizontal="center" vertical="center" wrapText="1"/>
    </xf>
    <xf numFmtId="1" fontId="5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58" xfId="1" applyNumberFormat="1" applyFont="1" applyBorder="1" applyAlignment="1" applyProtection="1">
      <alignment horizontal="center" vertical="center" wrapText="1"/>
    </xf>
    <xf numFmtId="0" fontId="9" fillId="0" borderId="47" xfId="1" applyFont="1" applyBorder="1" applyAlignment="1" applyProtection="1">
      <alignment horizontal="center" vertical="center" wrapText="1"/>
    </xf>
    <xf numFmtId="0" fontId="18" fillId="0" borderId="15" xfId="1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0" fontId="20" fillId="0" borderId="0" xfId="0" applyFont="1"/>
    <xf numFmtId="1" fontId="5" fillId="9" borderId="22" xfId="1" applyNumberFormat="1" applyFont="1" applyFill="1" applyBorder="1" applyAlignment="1" applyProtection="1">
      <alignment horizontal="center" vertical="center" wrapText="1"/>
      <protection locked="0"/>
    </xf>
    <xf numFmtId="1" fontId="22" fillId="6" borderId="21" xfId="1" applyNumberFormat="1" applyFont="1" applyFill="1" applyBorder="1" applyAlignment="1" applyProtection="1">
      <alignment horizontal="center" vertical="center" wrapText="1"/>
    </xf>
    <xf numFmtId="1" fontId="22" fillId="6" borderId="42" xfId="1" applyNumberFormat="1" applyFont="1" applyFill="1" applyBorder="1" applyAlignment="1" applyProtection="1">
      <alignment horizontal="center" vertical="center" wrapText="1"/>
    </xf>
    <xf numFmtId="1" fontId="22" fillId="6" borderId="44" xfId="1" applyNumberFormat="1" applyFont="1" applyFill="1" applyBorder="1" applyAlignment="1" applyProtection="1">
      <alignment horizontal="center" vertical="center" wrapText="1"/>
    </xf>
    <xf numFmtId="1" fontId="22" fillId="6" borderId="37" xfId="1" applyNumberFormat="1" applyFont="1" applyFill="1" applyBorder="1" applyAlignment="1" applyProtection="1">
      <alignment horizontal="center" vertical="center" wrapText="1"/>
    </xf>
    <xf numFmtId="164" fontId="22" fillId="0" borderId="42" xfId="1" applyNumberFormat="1" applyFont="1" applyBorder="1" applyAlignment="1" applyProtection="1">
      <alignment horizontal="center" vertical="center" wrapText="1"/>
    </xf>
    <xf numFmtId="1" fontId="22" fillId="0" borderId="22" xfId="1" applyNumberFormat="1" applyFont="1" applyBorder="1" applyAlignment="1" applyProtection="1">
      <alignment horizontal="center" vertical="center" wrapText="1"/>
      <protection locked="0"/>
    </xf>
    <xf numFmtId="1" fontId="22" fillId="0" borderId="53" xfId="1" applyNumberFormat="1" applyFont="1" applyBorder="1" applyAlignment="1" applyProtection="1">
      <alignment horizontal="center" vertical="center" wrapText="1"/>
    </xf>
    <xf numFmtId="1" fontId="22" fillId="0" borderId="58" xfId="1" applyNumberFormat="1" applyFont="1" applyBorder="1" applyAlignment="1" applyProtection="1">
      <alignment horizontal="center" vertical="center" wrapText="1"/>
    </xf>
    <xf numFmtId="1" fontId="22" fillId="0" borderId="48" xfId="1" applyNumberFormat="1" applyFont="1" applyBorder="1" applyAlignment="1" applyProtection="1">
      <alignment horizontal="center" vertical="center" wrapText="1"/>
      <protection locked="0"/>
    </xf>
    <xf numFmtId="1" fontId="22" fillId="6" borderId="57" xfId="1" applyNumberFormat="1" applyFont="1" applyFill="1" applyBorder="1" applyAlignment="1" applyProtection="1">
      <alignment horizontal="center" vertical="center" wrapText="1"/>
    </xf>
    <xf numFmtId="1" fontId="22" fillId="6" borderId="48" xfId="1" applyNumberFormat="1" applyFont="1" applyFill="1" applyBorder="1" applyAlignment="1" applyProtection="1">
      <alignment horizontal="center" vertical="center" wrapText="1"/>
    </xf>
    <xf numFmtId="1" fontId="22" fillId="6" borderId="29" xfId="1" applyNumberFormat="1" applyFont="1" applyFill="1" applyBorder="1" applyAlignment="1" applyProtection="1">
      <alignment horizontal="center" vertical="center" wrapText="1"/>
    </xf>
    <xf numFmtId="1" fontId="22" fillId="6" borderId="31" xfId="1" applyNumberFormat="1" applyFont="1" applyFill="1" applyBorder="1" applyAlignment="1" applyProtection="1">
      <alignment horizontal="center" vertical="center" wrapText="1"/>
    </xf>
    <xf numFmtId="1" fontId="22" fillId="6" borderId="41" xfId="1" applyNumberFormat="1" applyFont="1" applyFill="1" applyBorder="1" applyAlignment="1" applyProtection="1">
      <alignment horizontal="center" vertical="center" wrapText="1"/>
    </xf>
    <xf numFmtId="1" fontId="22" fillId="8" borderId="48" xfId="1" applyNumberFormat="1" applyFont="1" applyFill="1" applyBorder="1" applyAlignment="1" applyProtection="1">
      <alignment horizontal="center" vertical="center" wrapText="1"/>
      <protection locked="0"/>
    </xf>
    <xf numFmtId="1" fontId="22" fillId="8" borderId="55" xfId="1" applyNumberFormat="1" applyFont="1" applyFill="1" applyBorder="1" applyAlignment="1" applyProtection="1">
      <alignment horizontal="center" vertical="center" wrapText="1"/>
      <protection locked="0"/>
    </xf>
    <xf numFmtId="1" fontId="22" fillId="0" borderId="41" xfId="1" applyNumberFormat="1" applyFont="1" applyBorder="1" applyAlignment="1" applyProtection="1">
      <alignment horizontal="center" vertical="center" wrapText="1"/>
      <protection locked="0"/>
    </xf>
    <xf numFmtId="1" fontId="22" fillId="0" borderId="63" xfId="1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/>
    <xf numFmtId="0" fontId="22" fillId="0" borderId="18" xfId="1" applyFont="1" applyBorder="1" applyAlignment="1" applyProtection="1">
      <alignment horizontal="left" vertical="center"/>
      <protection locked="0"/>
    </xf>
    <xf numFmtId="166" fontId="22" fillId="0" borderId="56" xfId="1" applyNumberFormat="1" applyFont="1" applyBorder="1" applyAlignment="1" applyProtection="1">
      <alignment horizontal="center" vertical="center"/>
      <protection locked="0"/>
    </xf>
    <xf numFmtId="0" fontId="22" fillId="0" borderId="45" xfId="1" applyFont="1" applyBorder="1" applyAlignment="1" applyProtection="1">
      <alignment horizontal="left" vertical="center"/>
      <protection locked="0"/>
    </xf>
    <xf numFmtId="166" fontId="22" fillId="0" borderId="30" xfId="1" applyNumberFormat="1" applyFont="1" applyBorder="1" applyAlignment="1" applyProtection="1">
      <alignment horizontal="center" vertical="center"/>
      <protection locked="0"/>
    </xf>
    <xf numFmtId="1" fontId="22" fillId="0" borderId="57" xfId="1" applyNumberFormat="1" applyFont="1" applyFill="1" applyBorder="1" applyAlignment="1" applyProtection="1">
      <alignment horizontal="center" vertical="center" wrapText="1"/>
      <protection locked="0"/>
    </xf>
    <xf numFmtId="1" fontId="22" fillId="0" borderId="48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1" applyNumberFormat="1" applyFont="1" applyBorder="1" applyAlignment="1" applyProtection="1">
      <alignment horizontal="center" vertical="center" wrapText="1"/>
      <protection locked="0"/>
    </xf>
    <xf numFmtId="0" fontId="12" fillId="0" borderId="23" xfId="0" applyFont="1" applyBorder="1"/>
    <xf numFmtId="0" fontId="12" fillId="0" borderId="0" xfId="0" applyFont="1" applyBorder="1"/>
    <xf numFmtId="0" fontId="22" fillId="0" borderId="19" xfId="1" applyFont="1" applyBorder="1" applyAlignment="1" applyProtection="1">
      <alignment horizontal="left" vertical="center"/>
      <protection locked="0"/>
    </xf>
    <xf numFmtId="166" fontId="22" fillId="0" borderId="24" xfId="1" applyNumberFormat="1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165" fontId="25" fillId="0" borderId="0" xfId="0" applyNumberFormat="1" applyFont="1" applyBorder="1" applyAlignment="1" applyProtection="1">
      <alignment horizontal="center" vertical="center"/>
    </xf>
    <xf numFmtId="49" fontId="25" fillId="0" borderId="0" xfId="0" applyNumberFormat="1" applyFont="1" applyBorder="1" applyAlignment="1" applyProtection="1">
      <alignment horizontal="center" vertical="center"/>
    </xf>
    <xf numFmtId="1" fontId="22" fillId="0" borderId="57" xfId="1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6" xfId="0" applyFont="1" applyBorder="1"/>
    <xf numFmtId="0" fontId="26" fillId="0" borderId="0" xfId="0" applyFont="1" applyAlignment="1" applyProtection="1">
      <alignment horizontal="center" vertical="center"/>
    </xf>
    <xf numFmtId="1" fontId="5" fillId="0" borderId="27" xfId="1" applyNumberFormat="1" applyFont="1" applyBorder="1" applyAlignment="1" applyProtection="1">
      <alignment horizontal="center" vertical="center" wrapText="1"/>
      <protection locked="0"/>
    </xf>
    <xf numFmtId="166" fontId="22" fillId="0" borderId="27" xfId="1" applyNumberFormat="1" applyFont="1" applyBorder="1" applyAlignment="1" applyProtection="1">
      <alignment horizontal="center" vertical="center"/>
      <protection locked="0"/>
    </xf>
    <xf numFmtId="0" fontId="22" fillId="0" borderId="28" xfId="1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center" vertical="center"/>
    </xf>
    <xf numFmtId="0" fontId="27" fillId="0" borderId="0" xfId="0" applyFont="1"/>
    <xf numFmtId="1" fontId="22" fillId="0" borderId="55" xfId="1" applyNumberFormat="1" applyFont="1" applyBorder="1" applyAlignment="1" applyProtection="1">
      <alignment horizontal="center" vertical="center" wrapText="1"/>
      <protection locked="0"/>
    </xf>
    <xf numFmtId="1" fontId="22" fillId="0" borderId="48" xfId="1" applyNumberFormat="1" applyFont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/>
    </xf>
    <xf numFmtId="1" fontId="22" fillId="0" borderId="27" xfId="1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/>
    </xf>
    <xf numFmtId="0" fontId="28" fillId="0" borderId="0" xfId="0" applyFont="1" applyBorder="1"/>
    <xf numFmtId="0" fontId="28" fillId="0" borderId="0" xfId="0" applyFont="1"/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Border="1"/>
    <xf numFmtId="166" fontId="12" fillId="0" borderId="0" xfId="0" applyNumberFormat="1" applyFont="1"/>
    <xf numFmtId="0" fontId="29" fillId="0" borderId="0" xfId="0" applyFont="1" applyAlignment="1" applyProtection="1">
      <alignment horizontal="center" vertical="center"/>
    </xf>
    <xf numFmtId="0" fontId="8" fillId="0" borderId="47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29" fillId="0" borderId="0" xfId="0" applyFont="1"/>
    <xf numFmtId="1" fontId="13" fillId="11" borderId="48" xfId="1" applyNumberFormat="1" applyFont="1" applyFill="1" applyBorder="1" applyAlignment="1" applyProtection="1">
      <alignment horizontal="center" vertical="center" wrapText="1"/>
    </xf>
    <xf numFmtId="1" fontId="13" fillId="11" borderId="22" xfId="1" applyNumberFormat="1" applyFont="1" applyFill="1" applyBorder="1" applyAlignment="1" applyProtection="1">
      <alignment horizontal="center" vertical="center" wrapText="1"/>
      <protection locked="0"/>
    </xf>
    <xf numFmtId="1" fontId="13" fillId="11" borderId="58" xfId="1" applyNumberFormat="1" applyFont="1" applyFill="1" applyBorder="1" applyAlignment="1" applyProtection="1">
      <alignment horizontal="center" vertical="center" wrapText="1"/>
    </xf>
    <xf numFmtId="1" fontId="5" fillId="11" borderId="53" xfId="1" applyNumberFormat="1" applyFont="1" applyFill="1" applyBorder="1" applyAlignment="1" applyProtection="1">
      <alignment horizontal="center" vertical="center" wrapText="1"/>
    </xf>
    <xf numFmtId="1" fontId="13" fillId="9" borderId="22" xfId="1" applyNumberFormat="1" applyFont="1" applyFill="1" applyBorder="1" applyAlignment="1" applyProtection="1">
      <alignment horizontal="center" vertical="center" wrapText="1"/>
      <protection locked="0"/>
    </xf>
    <xf numFmtId="1" fontId="22" fillId="9" borderId="48" xfId="1" applyNumberFormat="1" applyFont="1" applyFill="1" applyBorder="1" applyAlignment="1" applyProtection="1">
      <alignment horizontal="center" vertical="center" wrapText="1"/>
    </xf>
    <xf numFmtId="1" fontId="22" fillId="0" borderId="48" xfId="1" applyNumberFormat="1" applyFont="1" applyFill="1" applyBorder="1" applyAlignment="1" applyProtection="1">
      <alignment horizontal="center" vertical="center" wrapText="1"/>
    </xf>
    <xf numFmtId="0" fontId="5" fillId="0" borderId="5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49" fontId="1" fillId="0" borderId="80" xfId="1" applyNumberFormat="1" applyFont="1" applyFill="1" applyBorder="1" applyAlignment="1">
      <alignment horizontal="left" vertical="center" wrapText="1"/>
    </xf>
    <xf numFmtId="0" fontId="5" fillId="4" borderId="81" xfId="1" applyFont="1" applyFill="1" applyBorder="1" applyAlignment="1">
      <alignment horizontal="center" vertical="center" wrapText="1"/>
    </xf>
    <xf numFmtId="49" fontId="11" fillId="0" borderId="80" xfId="1" applyNumberFormat="1" applyFont="1" applyFill="1" applyBorder="1" applyAlignment="1">
      <alignment horizontal="left" vertical="center" wrapText="1"/>
    </xf>
    <xf numFmtId="49" fontId="1" fillId="0" borderId="46" xfId="1" applyNumberFormat="1" applyFont="1" applyFill="1" applyBorder="1" applyAlignment="1">
      <alignment horizontal="left" vertical="center" wrapText="1"/>
    </xf>
    <xf numFmtId="49" fontId="1" fillId="0" borderId="82" xfId="1" applyNumberFormat="1" applyFont="1" applyFill="1" applyBorder="1" applyAlignment="1">
      <alignment horizontal="left" vertical="center" wrapText="1"/>
    </xf>
    <xf numFmtId="0" fontId="1" fillId="0" borderId="83" xfId="1" applyBorder="1" applyAlignment="1">
      <alignment horizontal="center" vertical="center" wrapText="1"/>
    </xf>
    <xf numFmtId="0" fontId="1" fillId="0" borderId="33" xfId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5" fillId="0" borderId="61" xfId="1" applyFont="1" applyBorder="1" applyAlignment="1">
      <alignment horizontal="center" vertical="center" wrapText="1"/>
    </xf>
    <xf numFmtId="0" fontId="1" fillId="0" borderId="49" xfId="1" applyBorder="1"/>
    <xf numFmtId="0" fontId="5" fillId="0" borderId="8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3" fillId="6" borderId="85" xfId="1" applyFont="1" applyFill="1" applyBorder="1" applyAlignment="1">
      <alignment horizontal="center" vertical="center" wrapText="1"/>
    </xf>
    <xf numFmtId="0" fontId="5" fillId="3" borderId="61" xfId="1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/>
    </xf>
    <xf numFmtId="0" fontId="31" fillId="3" borderId="61" xfId="1" applyFont="1" applyFill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49" fontId="5" fillId="0" borderId="32" xfId="1" applyNumberFormat="1" applyFon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5" fillId="0" borderId="47" xfId="1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6" fillId="0" borderId="23" xfId="1" applyNumberFormat="1" applyFon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84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2" fillId="0" borderId="33" xfId="1" applyNumberFormat="1" applyFont="1" applyBorder="1" applyAlignment="1">
      <alignment horizontal="center" vertical="center" wrapText="1"/>
    </xf>
    <xf numFmtId="49" fontId="2" fillId="0" borderId="34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2" fillId="0" borderId="44" xfId="1" applyFont="1" applyBorder="1" applyAlignment="1" applyProtection="1">
      <alignment horizontal="center" vertical="center" wrapText="1"/>
      <protection locked="0"/>
    </xf>
    <xf numFmtId="0" fontId="22" fillId="0" borderId="55" xfId="1" applyFont="1" applyBorder="1" applyAlignment="1" applyProtection="1">
      <alignment horizontal="center" vertical="center" wrapText="1"/>
      <protection locked="0"/>
    </xf>
    <xf numFmtId="0" fontId="22" fillId="0" borderId="63" xfId="1" applyFont="1" applyBorder="1" applyAlignment="1" applyProtection="1">
      <alignment horizontal="center" vertical="center" wrapText="1"/>
      <protection locked="0"/>
    </xf>
    <xf numFmtId="20" fontId="22" fillId="0" borderId="42" xfId="1" applyNumberFormat="1" applyFont="1" applyFill="1" applyBorder="1" applyAlignment="1" applyProtection="1">
      <alignment horizontal="center" vertical="center" wrapText="1"/>
      <protection locked="0"/>
    </xf>
    <xf numFmtId="20" fontId="22" fillId="0" borderId="48" xfId="1" applyNumberFormat="1" applyFont="1" applyFill="1" applyBorder="1" applyAlignment="1" applyProtection="1">
      <alignment horizontal="center" vertical="center" wrapText="1"/>
      <protection locked="0"/>
    </xf>
    <xf numFmtId="20" fontId="22" fillId="0" borderId="53" xfId="1" applyNumberFormat="1" applyFont="1" applyFill="1" applyBorder="1" applyAlignment="1" applyProtection="1">
      <alignment horizontal="center" vertical="center" wrapText="1"/>
      <protection locked="0"/>
    </xf>
    <xf numFmtId="20" fontId="16" fillId="9" borderId="15" xfId="0" applyNumberFormat="1" applyFont="1" applyFill="1" applyBorder="1" applyAlignment="1" applyProtection="1">
      <alignment horizontal="center" vertical="center"/>
      <protection locked="0"/>
    </xf>
    <xf numFmtId="20" fontId="16" fillId="9" borderId="8" xfId="0" applyNumberFormat="1" applyFont="1" applyFill="1" applyBorder="1" applyAlignment="1" applyProtection="1">
      <alignment horizontal="center" vertical="center"/>
      <protection locked="0"/>
    </xf>
    <xf numFmtId="1" fontId="5" fillId="0" borderId="41" xfId="1" applyNumberFormat="1" applyFont="1" applyBorder="1" applyAlignment="1" applyProtection="1">
      <alignment horizontal="center" vertical="center" wrapText="1"/>
    </xf>
    <xf numFmtId="1" fontId="5" fillId="0" borderId="58" xfId="1" applyNumberFormat="1" applyFont="1" applyBorder="1" applyAlignment="1" applyProtection="1">
      <alignment horizontal="center" vertical="center" wrapText="1"/>
    </xf>
    <xf numFmtId="1" fontId="5" fillId="0" borderId="64" xfId="1" applyNumberFormat="1" applyFont="1" applyFill="1" applyBorder="1" applyAlignment="1" applyProtection="1">
      <alignment horizontal="center" vertical="center" wrapText="1"/>
    </xf>
    <xf numFmtId="1" fontId="5" fillId="0" borderId="65" xfId="1" applyNumberFormat="1" applyFont="1" applyFill="1" applyBorder="1" applyAlignment="1" applyProtection="1">
      <alignment horizontal="center" vertical="center" wrapText="1"/>
    </xf>
    <xf numFmtId="20" fontId="22" fillId="0" borderId="42" xfId="1" applyNumberFormat="1" applyFont="1" applyBorder="1" applyAlignment="1" applyProtection="1">
      <alignment horizontal="center" vertical="center" wrapText="1"/>
      <protection locked="0"/>
    </xf>
    <xf numFmtId="20" fontId="22" fillId="0" borderId="48" xfId="1" applyNumberFormat="1" applyFont="1" applyBorder="1" applyAlignment="1" applyProtection="1">
      <alignment horizontal="center" vertical="center" wrapText="1"/>
      <protection locked="0"/>
    </xf>
    <xf numFmtId="20" fontId="22" fillId="0" borderId="53" xfId="1" applyNumberFormat="1" applyFont="1" applyBorder="1" applyAlignment="1" applyProtection="1">
      <alignment horizontal="center" vertical="center" wrapText="1"/>
      <protection locked="0"/>
    </xf>
    <xf numFmtId="20" fontId="19" fillId="0" borderId="42" xfId="1" applyNumberFormat="1" applyFont="1" applyFill="1" applyBorder="1" applyAlignment="1" applyProtection="1">
      <alignment horizontal="center" vertical="center" wrapText="1"/>
    </xf>
    <xf numFmtId="20" fontId="19" fillId="0" borderId="48" xfId="1" applyNumberFormat="1" applyFont="1" applyFill="1" applyBorder="1" applyAlignment="1" applyProtection="1">
      <alignment horizontal="center" vertical="center" wrapText="1"/>
    </xf>
    <xf numFmtId="20" fontId="19" fillId="0" borderId="53" xfId="1" applyNumberFormat="1" applyFont="1" applyFill="1" applyBorder="1" applyAlignment="1" applyProtection="1">
      <alignment horizontal="center" vertical="center" wrapText="1"/>
    </xf>
    <xf numFmtId="49" fontId="10" fillId="5" borderId="38" xfId="0" applyNumberFormat="1" applyFont="1" applyFill="1" applyBorder="1" applyAlignment="1" applyProtection="1">
      <alignment horizontal="left" vertical="center" wrapText="1"/>
    </xf>
    <xf numFmtId="49" fontId="10" fillId="5" borderId="34" xfId="0" applyNumberFormat="1" applyFont="1" applyFill="1" applyBorder="1" applyAlignment="1" applyProtection="1">
      <alignment horizontal="left" vertical="center" wrapText="1"/>
    </xf>
    <xf numFmtId="0" fontId="22" fillId="0" borderId="20" xfId="1" applyFont="1" applyBorder="1" applyAlignment="1" applyProtection="1">
      <alignment horizontal="center" vertical="center" wrapText="1"/>
    </xf>
    <xf numFmtId="0" fontId="22" fillId="0" borderId="50" xfId="1" applyFont="1" applyBorder="1" applyAlignment="1" applyProtection="1">
      <alignment horizontal="center" vertical="center" wrapText="1"/>
    </xf>
    <xf numFmtId="0" fontId="22" fillId="0" borderId="52" xfId="1" applyFont="1" applyBorder="1" applyAlignment="1" applyProtection="1">
      <alignment horizontal="center" vertical="center" wrapText="1"/>
    </xf>
    <xf numFmtId="49" fontId="22" fillId="0" borderId="42" xfId="1" applyNumberFormat="1" applyFont="1" applyBorder="1" applyAlignment="1" applyProtection="1">
      <alignment horizontal="center" vertical="center" wrapText="1"/>
      <protection locked="0"/>
    </xf>
    <xf numFmtId="49" fontId="22" fillId="0" borderId="48" xfId="1" applyNumberFormat="1" applyFont="1" applyBorder="1" applyAlignment="1" applyProtection="1">
      <alignment horizontal="center" vertical="center" wrapText="1"/>
      <protection locked="0"/>
    </xf>
    <xf numFmtId="49" fontId="22" fillId="0" borderId="53" xfId="1" applyNumberFormat="1" applyFont="1" applyBorder="1" applyAlignment="1" applyProtection="1">
      <alignment horizontal="center" vertical="center" wrapText="1"/>
      <protection locked="0"/>
    </xf>
    <xf numFmtId="1" fontId="8" fillId="0" borderId="37" xfId="1" applyNumberFormat="1" applyFont="1" applyBorder="1" applyAlignment="1" applyProtection="1">
      <alignment horizontal="center" vertical="center" wrapText="1"/>
      <protection locked="0"/>
    </xf>
    <xf numFmtId="1" fontId="8" fillId="0" borderId="22" xfId="1" applyNumberFormat="1" applyFont="1" applyBorder="1" applyAlignment="1" applyProtection="1">
      <alignment horizontal="center" vertical="center" wrapText="1"/>
      <protection locked="0"/>
    </xf>
    <xf numFmtId="1" fontId="8" fillId="0" borderId="58" xfId="1" applyNumberFormat="1" applyFont="1" applyBorder="1" applyAlignment="1" applyProtection="1">
      <alignment horizontal="center" vertical="center" wrapText="1"/>
      <protection locked="0"/>
    </xf>
    <xf numFmtId="1" fontId="8" fillId="0" borderId="43" xfId="1" applyNumberFormat="1" applyFont="1" applyBorder="1" applyAlignment="1" applyProtection="1">
      <alignment horizontal="center" vertical="center" wrapText="1"/>
    </xf>
    <xf numFmtId="0" fontId="8" fillId="0" borderId="51" xfId="1" applyFont="1" applyBorder="1" applyAlignment="1" applyProtection="1">
      <alignment horizontal="center" vertical="center" wrapText="1"/>
    </xf>
    <xf numFmtId="0" fontId="8" fillId="0" borderId="54" xfId="1" applyFont="1" applyBorder="1" applyAlignment="1" applyProtection="1">
      <alignment horizontal="center" vertical="center" wrapText="1"/>
    </xf>
    <xf numFmtId="20" fontId="15" fillId="10" borderId="32" xfId="0" applyNumberFormat="1" applyFont="1" applyFill="1" applyBorder="1" applyAlignment="1" applyProtection="1">
      <alignment horizontal="center" vertical="center"/>
      <protection locked="0"/>
    </xf>
    <xf numFmtId="20" fontId="15" fillId="10" borderId="49" xfId="0" applyNumberFormat="1" applyFont="1" applyFill="1" applyBorder="1" applyAlignment="1" applyProtection="1">
      <alignment horizontal="center" vertical="center"/>
      <protection locked="0"/>
    </xf>
    <xf numFmtId="20" fontId="15" fillId="10" borderId="33" xfId="0" applyNumberFormat="1" applyFont="1" applyFill="1" applyBorder="1" applyAlignment="1" applyProtection="1">
      <alignment horizontal="center" vertical="center"/>
      <protection locked="0"/>
    </xf>
    <xf numFmtId="20" fontId="15" fillId="1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63" xfId="1" applyNumberFormat="1" applyFont="1" applyFill="1" applyBorder="1" applyAlignment="1" applyProtection="1">
      <alignment horizontal="center" vertical="center" wrapText="1"/>
    </xf>
    <xf numFmtId="0" fontId="22" fillId="0" borderId="42" xfId="1" applyFont="1" applyBorder="1" applyAlignment="1" applyProtection="1">
      <alignment horizontal="center" vertical="center" wrapText="1"/>
      <protection locked="0"/>
    </xf>
    <xf numFmtId="0" fontId="22" fillId="0" borderId="48" xfId="1" applyFont="1" applyBorder="1" applyAlignment="1" applyProtection="1">
      <alignment horizontal="center" vertical="center" wrapText="1"/>
      <protection locked="0"/>
    </xf>
    <xf numFmtId="0" fontId="22" fillId="0" borderId="53" xfId="1" applyFont="1" applyBorder="1" applyAlignment="1" applyProtection="1">
      <alignment horizontal="center" vertical="center" wrapText="1"/>
      <protection locked="0"/>
    </xf>
    <xf numFmtId="20" fontId="30" fillId="11" borderId="42" xfId="1" applyNumberFormat="1" applyFont="1" applyFill="1" applyBorder="1" applyAlignment="1" applyProtection="1">
      <alignment horizontal="center" vertical="center" wrapText="1"/>
    </xf>
    <xf numFmtId="20" fontId="30" fillId="11" borderId="48" xfId="1" applyNumberFormat="1" applyFont="1" applyFill="1" applyBorder="1" applyAlignment="1" applyProtection="1">
      <alignment horizontal="center" vertical="center" wrapText="1"/>
    </xf>
    <xf numFmtId="20" fontId="30" fillId="11" borderId="53" xfId="1" applyNumberFormat="1" applyFont="1" applyFill="1" applyBorder="1" applyAlignment="1" applyProtection="1">
      <alignment horizontal="center" vertical="center" wrapText="1"/>
    </xf>
    <xf numFmtId="0" fontId="22" fillId="0" borderId="73" xfId="1" applyFont="1" applyBorder="1" applyAlignment="1" applyProtection="1">
      <alignment horizontal="center" vertical="center" wrapText="1"/>
    </xf>
    <xf numFmtId="0" fontId="22" fillId="0" borderId="74" xfId="1" applyFont="1" applyBorder="1" applyAlignment="1" applyProtection="1">
      <alignment horizontal="center" vertical="center" wrapText="1"/>
    </xf>
    <xf numFmtId="0" fontId="22" fillId="0" borderId="75" xfId="1" applyFont="1" applyBorder="1" applyAlignment="1" applyProtection="1">
      <alignment horizontal="center" vertical="center" wrapText="1"/>
    </xf>
    <xf numFmtId="49" fontId="22" fillId="0" borderId="37" xfId="1" applyNumberFormat="1" applyFont="1" applyBorder="1" applyAlignment="1" applyProtection="1">
      <alignment horizontal="center" vertical="center" wrapText="1"/>
      <protection locked="0"/>
    </xf>
    <xf numFmtId="49" fontId="22" fillId="0" borderId="22" xfId="1" applyNumberFormat="1" applyFont="1" applyBorder="1" applyAlignment="1" applyProtection="1">
      <alignment horizontal="center" vertical="center" wrapText="1"/>
      <protection locked="0"/>
    </xf>
    <xf numFmtId="49" fontId="22" fillId="0" borderId="79" xfId="1" applyNumberFormat="1" applyFont="1" applyBorder="1" applyAlignment="1" applyProtection="1">
      <alignment horizontal="center" vertical="center" wrapText="1"/>
      <protection locked="0"/>
    </xf>
    <xf numFmtId="0" fontId="22" fillId="0" borderId="76" xfId="1" applyFont="1" applyBorder="1" applyAlignment="1" applyProtection="1">
      <alignment horizontal="center" vertical="center" wrapText="1"/>
      <protection locked="0"/>
    </xf>
    <xf numFmtId="0" fontId="22" fillId="0" borderId="77" xfId="1" applyFont="1" applyBorder="1" applyAlignment="1" applyProtection="1">
      <alignment horizontal="center" vertical="center" wrapText="1"/>
      <protection locked="0"/>
    </xf>
    <xf numFmtId="0" fontId="22" fillId="0" borderId="78" xfId="1" applyFont="1" applyBorder="1" applyAlignment="1" applyProtection="1">
      <alignment horizontal="center" vertical="center" wrapText="1"/>
      <protection locked="0"/>
    </xf>
    <xf numFmtId="0" fontId="22" fillId="0" borderId="37" xfId="1" applyFont="1" applyBorder="1" applyAlignment="1" applyProtection="1">
      <alignment horizontal="center" vertical="center" wrapText="1"/>
      <protection locked="0"/>
    </xf>
    <xf numFmtId="0" fontId="22" fillId="0" borderId="22" xfId="1" applyFont="1" applyBorder="1" applyAlignment="1" applyProtection="1">
      <alignment horizontal="center" vertical="center" wrapText="1"/>
      <protection locked="0"/>
    </xf>
    <xf numFmtId="0" fontId="22" fillId="0" borderId="79" xfId="1" applyFont="1" applyBorder="1" applyAlignment="1" applyProtection="1">
      <alignment horizontal="center" vertical="center" wrapText="1"/>
      <protection locked="0"/>
    </xf>
    <xf numFmtId="1" fontId="5" fillId="0" borderId="67" xfId="1" applyNumberFormat="1" applyFont="1" applyFill="1" applyBorder="1" applyAlignment="1" applyProtection="1">
      <alignment horizontal="center" vertical="center" wrapText="1"/>
    </xf>
    <xf numFmtId="0" fontId="24" fillId="0" borderId="30" xfId="2" applyFont="1" applyBorder="1" applyAlignment="1">
      <alignment horizontal="center" vertical="center"/>
    </xf>
    <xf numFmtId="49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5" borderId="3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2" xfId="1" applyNumberFormat="1" applyFont="1" applyBorder="1" applyAlignment="1" applyProtection="1">
      <alignment horizontal="center" vertical="center" wrapText="1"/>
      <protection locked="0"/>
    </xf>
    <xf numFmtId="49" fontId="22" fillId="0" borderId="3" xfId="1" applyNumberFormat="1" applyFont="1" applyBorder="1" applyAlignment="1" applyProtection="1">
      <alignment horizontal="center" vertical="center" wrapText="1"/>
      <protection locked="0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47" xfId="1" applyFont="1" applyBorder="1" applyAlignment="1" applyProtection="1">
      <alignment horizontal="center" vertical="center" wrapText="1"/>
    </xf>
    <xf numFmtId="0" fontId="9" fillId="0" borderId="41" xfId="1" applyFont="1" applyBorder="1" applyAlignment="1" applyProtection="1">
      <alignment horizontal="center" vertical="center" wrapText="1"/>
    </xf>
    <xf numFmtId="0" fontId="14" fillId="0" borderId="59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49" fontId="10" fillId="5" borderId="62" xfId="0" applyNumberFormat="1" applyFont="1" applyFill="1" applyBorder="1" applyAlignment="1" applyProtection="1">
      <alignment horizontal="left" vertical="center" wrapText="1"/>
    </xf>
    <xf numFmtId="49" fontId="10" fillId="5" borderId="0" xfId="0" applyNumberFormat="1" applyFont="1" applyFill="1" applyBorder="1" applyAlignment="1" applyProtection="1">
      <alignment horizontal="left" vertical="center" wrapText="1"/>
    </xf>
    <xf numFmtId="20" fontId="22" fillId="0" borderId="44" xfId="1" applyNumberFormat="1" applyFont="1" applyBorder="1" applyAlignment="1" applyProtection="1">
      <alignment horizontal="center" vertical="center" wrapText="1"/>
      <protection locked="0"/>
    </xf>
    <xf numFmtId="20" fontId="22" fillId="0" borderId="55" xfId="1" applyNumberFormat="1" applyFont="1" applyBorder="1" applyAlignment="1" applyProtection="1">
      <alignment horizontal="center" vertical="center" wrapText="1"/>
      <protection locked="0"/>
    </xf>
    <xf numFmtId="20" fontId="22" fillId="0" borderId="63" xfId="1" applyNumberFormat="1" applyFont="1" applyBorder="1" applyAlignment="1" applyProtection="1">
      <alignment horizontal="center" vertical="center" wrapText="1"/>
      <protection locked="0"/>
    </xf>
    <xf numFmtId="0" fontId="5" fillId="0" borderId="41" xfId="1" applyNumberFormat="1" applyFont="1" applyBorder="1" applyAlignment="1" applyProtection="1">
      <alignment horizontal="center" vertical="center" wrapText="1"/>
    </xf>
    <xf numFmtId="1" fontId="5" fillId="0" borderId="38" xfId="1" applyNumberFormat="1" applyFont="1" applyBorder="1" applyAlignment="1" applyProtection="1">
      <alignment horizontal="center" vertical="center" wrapText="1"/>
    </xf>
    <xf numFmtId="0" fontId="8" fillId="0" borderId="67" xfId="1" applyFont="1" applyBorder="1" applyAlignment="1" applyProtection="1">
      <alignment horizontal="center" vertical="center" wrapText="1"/>
    </xf>
    <xf numFmtId="1" fontId="8" fillId="0" borderId="44" xfId="1" applyNumberFormat="1" applyFont="1" applyBorder="1" applyAlignment="1" applyProtection="1">
      <alignment horizontal="center" vertical="center" wrapText="1"/>
    </xf>
    <xf numFmtId="0" fontId="8" fillId="0" borderId="55" xfId="1" applyFont="1" applyBorder="1" applyAlignment="1" applyProtection="1">
      <alignment horizontal="center" vertical="center" wrapText="1"/>
    </xf>
    <xf numFmtId="1" fontId="23" fillId="0" borderId="37" xfId="1" applyNumberFormat="1" applyFont="1" applyBorder="1" applyAlignment="1" applyProtection="1">
      <alignment horizontal="center" vertical="center" wrapText="1"/>
      <protection locked="0"/>
    </xf>
    <xf numFmtId="1" fontId="23" fillId="0" borderId="22" xfId="1" applyNumberFormat="1" applyFont="1" applyBorder="1" applyAlignment="1" applyProtection="1">
      <alignment horizontal="center" vertical="center" wrapText="1"/>
      <protection locked="0"/>
    </xf>
    <xf numFmtId="1" fontId="23" fillId="0" borderId="58" xfId="1" applyNumberFormat="1" applyFont="1" applyBorder="1" applyAlignment="1" applyProtection="1">
      <alignment horizontal="center" vertical="center" wrapText="1"/>
      <protection locked="0"/>
    </xf>
    <xf numFmtId="1" fontId="23" fillId="0" borderId="43" xfId="1" applyNumberFormat="1" applyFont="1" applyBorder="1" applyAlignment="1" applyProtection="1">
      <alignment horizontal="center" vertical="center" wrapText="1"/>
    </xf>
    <xf numFmtId="0" fontId="23" fillId="0" borderId="51" xfId="1" applyFont="1" applyBorder="1" applyAlignment="1" applyProtection="1">
      <alignment horizontal="center" vertical="center" wrapText="1"/>
    </xf>
    <xf numFmtId="0" fontId="23" fillId="0" borderId="54" xfId="1" applyFont="1" applyBorder="1" applyAlignment="1" applyProtection="1">
      <alignment horizontal="center" vertical="center" wrapText="1"/>
    </xf>
    <xf numFmtId="20" fontId="21" fillId="9" borderId="15" xfId="0" applyNumberFormat="1" applyFont="1" applyFill="1" applyBorder="1" applyAlignment="1" applyProtection="1">
      <alignment horizontal="center" vertical="center"/>
      <protection locked="0"/>
    </xf>
    <xf numFmtId="20" fontId="21" fillId="9" borderId="8" xfId="0" applyNumberFormat="1" applyFont="1" applyFill="1" applyBorder="1" applyAlignment="1" applyProtection="1">
      <alignment horizontal="center" vertical="center"/>
      <protection locked="0"/>
    </xf>
    <xf numFmtId="1" fontId="22" fillId="0" borderId="41" xfId="1" applyNumberFormat="1" applyFont="1" applyBorder="1" applyAlignment="1" applyProtection="1">
      <alignment horizontal="center" vertical="center" wrapText="1"/>
    </xf>
    <xf numFmtId="1" fontId="22" fillId="0" borderId="58" xfId="1" applyNumberFormat="1" applyFont="1" applyBorder="1" applyAlignment="1" applyProtection="1">
      <alignment horizontal="center" vertical="center" wrapText="1"/>
    </xf>
    <xf numFmtId="1" fontId="22" fillId="0" borderId="64" xfId="1" applyNumberFormat="1" applyFont="1" applyFill="1" applyBorder="1" applyAlignment="1" applyProtection="1">
      <alignment horizontal="center" vertical="center" wrapText="1"/>
    </xf>
    <xf numFmtId="1" fontId="22" fillId="0" borderId="65" xfId="1" applyNumberFormat="1" applyFont="1" applyFill="1" applyBorder="1" applyAlignment="1" applyProtection="1">
      <alignment horizontal="center" vertical="center" wrapText="1"/>
    </xf>
    <xf numFmtId="1" fontId="22" fillId="0" borderId="63" xfId="1" applyNumberFormat="1" applyFont="1" applyFill="1" applyBorder="1" applyAlignment="1" applyProtection="1">
      <alignment horizontal="center" vertical="center" wrapText="1"/>
    </xf>
    <xf numFmtId="20" fontId="19" fillId="9" borderId="42" xfId="1" applyNumberFormat="1" applyFont="1" applyFill="1" applyBorder="1" applyAlignment="1" applyProtection="1">
      <alignment horizontal="center" vertical="center" wrapText="1"/>
    </xf>
    <xf numFmtId="20" fontId="19" fillId="9" borderId="48" xfId="1" applyNumberFormat="1" applyFont="1" applyFill="1" applyBorder="1" applyAlignment="1" applyProtection="1">
      <alignment horizontal="center" vertical="center" wrapText="1"/>
    </xf>
    <xf numFmtId="20" fontId="19" fillId="9" borderId="53" xfId="1" applyNumberFormat="1" applyFont="1" applyFill="1" applyBorder="1" applyAlignment="1" applyProtection="1">
      <alignment horizontal="center" vertical="center" wrapText="1"/>
    </xf>
    <xf numFmtId="20" fontId="22" fillId="0" borderId="37" xfId="1" applyNumberFormat="1" applyFont="1" applyBorder="1" applyAlignment="1" applyProtection="1">
      <alignment horizontal="center" vertical="center" wrapText="1"/>
      <protection locked="0"/>
    </xf>
    <xf numFmtId="20" fontId="22" fillId="0" borderId="22" xfId="1" applyNumberFormat="1" applyFont="1" applyBorder="1" applyAlignment="1" applyProtection="1">
      <alignment horizontal="center" vertical="center" wrapText="1"/>
      <protection locked="0"/>
    </xf>
    <xf numFmtId="20" fontId="22" fillId="0" borderId="58" xfId="1" applyNumberFormat="1" applyFont="1" applyBorder="1" applyAlignment="1" applyProtection="1">
      <alignment horizontal="center" vertical="center" wrapText="1"/>
      <protection locked="0"/>
    </xf>
    <xf numFmtId="1" fontId="23" fillId="0" borderId="76" xfId="1" applyNumberFormat="1" applyFont="1" applyBorder="1" applyAlignment="1" applyProtection="1">
      <alignment horizontal="center" vertical="center" wrapText="1"/>
    </xf>
    <xf numFmtId="1" fontId="23" fillId="0" borderId="77" xfId="1" applyNumberFormat="1" applyFont="1" applyBorder="1" applyAlignment="1" applyProtection="1">
      <alignment horizontal="center" vertical="center" wrapText="1"/>
    </xf>
    <xf numFmtId="1" fontId="23" fillId="0" borderId="78" xfId="1" applyNumberFormat="1" applyFont="1" applyBorder="1" applyAlignment="1" applyProtection="1">
      <alignment horizontal="center" vertical="center" wrapText="1"/>
    </xf>
    <xf numFmtId="0" fontId="22" fillId="0" borderId="72" xfId="1" applyNumberFormat="1" applyFont="1" applyBorder="1" applyAlignment="1" applyProtection="1">
      <alignment horizontal="center" vertical="center" wrapText="1"/>
    </xf>
    <xf numFmtId="0" fontId="22" fillId="0" borderId="58" xfId="1" applyNumberFormat="1" applyFont="1" applyBorder="1" applyAlignment="1" applyProtection="1">
      <alignment horizontal="center" vertical="center" wrapText="1"/>
    </xf>
    <xf numFmtId="0" fontId="23" fillId="0" borderId="61" xfId="1" applyFont="1" applyBorder="1" applyAlignment="1" applyProtection="1">
      <alignment horizontal="center" vertical="center" wrapText="1"/>
    </xf>
    <xf numFmtId="0" fontId="22" fillId="0" borderId="41" xfId="1" applyNumberFormat="1" applyFont="1" applyBorder="1" applyAlignment="1" applyProtection="1">
      <alignment horizontal="center" vertical="center" wrapText="1"/>
    </xf>
    <xf numFmtId="1" fontId="22" fillId="0" borderId="38" xfId="1" applyNumberFormat="1" applyFont="1" applyBorder="1" applyAlignment="1" applyProtection="1">
      <alignment horizontal="center" vertical="center" wrapText="1"/>
    </xf>
    <xf numFmtId="20" fontId="22" fillId="0" borderId="55" xfId="1" applyNumberFormat="1" applyFont="1" applyFill="1" applyBorder="1" applyAlignment="1" applyProtection="1">
      <alignment horizontal="center" vertical="center" wrapText="1"/>
      <protection locked="0"/>
    </xf>
    <xf numFmtId="20" fontId="22" fillId="0" borderId="63" xfId="1" applyNumberFormat="1" applyFont="1" applyFill="1" applyBorder="1" applyAlignment="1" applyProtection="1">
      <alignment horizontal="center" vertical="center" wrapText="1"/>
      <protection locked="0"/>
    </xf>
    <xf numFmtId="1" fontId="23" fillId="0" borderId="42" xfId="1" applyNumberFormat="1" applyFont="1" applyBorder="1" applyAlignment="1" applyProtection="1">
      <alignment horizontal="center" vertical="center" wrapText="1"/>
      <protection locked="0"/>
    </xf>
    <xf numFmtId="1" fontId="23" fillId="0" borderId="60" xfId="1" applyNumberFormat="1" applyFont="1" applyBorder="1" applyAlignment="1" applyProtection="1">
      <alignment horizontal="center" vertical="center" wrapText="1"/>
      <protection locked="0"/>
    </xf>
    <xf numFmtId="1" fontId="23" fillId="0" borderId="53" xfId="1" applyNumberFormat="1" applyFont="1" applyBorder="1" applyAlignment="1" applyProtection="1">
      <alignment horizontal="center" vertical="center" wrapText="1"/>
      <protection locked="0"/>
    </xf>
    <xf numFmtId="1" fontId="8" fillId="0" borderId="42" xfId="1" applyNumberFormat="1" applyFont="1" applyBorder="1" applyAlignment="1" applyProtection="1">
      <alignment horizontal="center" vertical="center" wrapText="1"/>
      <protection locked="0"/>
    </xf>
    <xf numFmtId="1" fontId="8" fillId="0" borderId="48" xfId="1" applyNumberFormat="1" applyFont="1" applyBorder="1" applyAlignment="1" applyProtection="1">
      <alignment horizontal="center" vertical="center" wrapText="1"/>
      <protection locked="0"/>
    </xf>
    <xf numFmtId="1" fontId="8" fillId="0" borderId="53" xfId="1" applyNumberFormat="1" applyFont="1" applyBorder="1" applyAlignment="1" applyProtection="1">
      <alignment horizontal="center" vertical="center" wrapText="1"/>
      <protection locked="0"/>
    </xf>
    <xf numFmtId="1" fontId="8" fillId="0" borderId="60" xfId="1" applyNumberFormat="1" applyFont="1" applyBorder="1" applyAlignment="1" applyProtection="1">
      <alignment horizontal="center" vertical="center" wrapText="1"/>
      <protection locked="0"/>
    </xf>
    <xf numFmtId="1" fontId="8" fillId="0" borderId="68" xfId="1" applyNumberFormat="1" applyFont="1" applyBorder="1" applyAlignment="1" applyProtection="1">
      <alignment horizontal="center" vertical="center" wrapText="1"/>
    </xf>
    <xf numFmtId="0" fontId="8" fillId="0" borderId="69" xfId="1" applyFont="1" applyBorder="1" applyAlignment="1" applyProtection="1">
      <alignment horizontal="center" vertical="center" wrapText="1"/>
    </xf>
    <xf numFmtId="0" fontId="8" fillId="0" borderId="70" xfId="1" applyFont="1" applyBorder="1" applyAlignment="1" applyProtection="1">
      <alignment horizontal="center" vertical="center" wrapText="1"/>
    </xf>
  </cellXfs>
  <cellStyles count="4">
    <cellStyle name="Excel Built-in Normal" xfId="2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25"/>
  <sheetViews>
    <sheetView workbookViewId="0">
      <selection activeCell="H23" sqref="H23"/>
    </sheetView>
  </sheetViews>
  <sheetFormatPr defaultRowHeight="15" x14ac:dyDescent="0.25"/>
  <cols>
    <col min="2" max="2" width="11.85546875" style="12" customWidth="1"/>
    <col min="3" max="3" width="24.28515625" style="12" customWidth="1"/>
  </cols>
  <sheetData>
    <row r="1" spans="2:13" ht="18.75" customHeight="1" thickBot="1" x14ac:dyDescent="0.3">
      <c r="B1" s="13"/>
      <c r="C1" s="13"/>
      <c r="D1" s="1"/>
      <c r="E1" s="182" t="s">
        <v>3</v>
      </c>
      <c r="F1" s="183"/>
      <c r="G1" s="184"/>
      <c r="H1" s="3"/>
      <c r="I1" s="1"/>
      <c r="J1" s="3"/>
      <c r="K1" s="1"/>
      <c r="L1" s="1"/>
    </row>
    <row r="2" spans="2:13" ht="15.75" thickBot="1" x14ac:dyDescent="0.3"/>
    <row r="3" spans="2:13" ht="24" customHeight="1" thickBot="1" x14ac:dyDescent="0.3">
      <c r="B3" s="185" t="s">
        <v>253</v>
      </c>
      <c r="C3" s="183"/>
      <c r="D3" s="183"/>
      <c r="E3" s="183"/>
      <c r="F3" s="183"/>
      <c r="G3" s="183"/>
      <c r="H3" s="183"/>
      <c r="I3" s="183"/>
      <c r="J3" s="183"/>
      <c r="K3" s="183"/>
      <c r="L3" s="186"/>
    </row>
    <row r="5" spans="2:13" ht="16.5" customHeight="1" x14ac:dyDescent="0.25">
      <c r="C5" s="10"/>
      <c r="D5" s="6"/>
      <c r="E5" s="6"/>
      <c r="F5" s="6"/>
      <c r="G5" s="6"/>
      <c r="H5" s="6"/>
      <c r="I5" s="6"/>
      <c r="J5" s="6"/>
      <c r="K5" s="6"/>
      <c r="L5" s="17"/>
    </row>
    <row r="6" spans="2:13" ht="16.5" customHeight="1" thickBot="1" x14ac:dyDescent="0.3">
      <c r="C6" s="10"/>
      <c r="D6" s="6"/>
      <c r="E6" s="6"/>
      <c r="F6" s="6"/>
      <c r="G6" s="6"/>
      <c r="H6" s="6"/>
      <c r="I6" s="6"/>
      <c r="J6" s="6"/>
      <c r="K6" s="6"/>
      <c r="L6" s="17"/>
    </row>
    <row r="7" spans="2:13" ht="16.5" customHeight="1" thickBot="1" x14ac:dyDescent="0.3">
      <c r="B7" s="171" t="s">
        <v>234</v>
      </c>
      <c r="C7" s="173" t="s">
        <v>23</v>
      </c>
      <c r="D7" s="174" t="s">
        <v>235</v>
      </c>
      <c r="E7" s="175"/>
      <c r="F7" s="175"/>
      <c r="G7" s="175"/>
      <c r="H7" s="175"/>
      <c r="I7" s="175"/>
      <c r="J7" s="175"/>
      <c r="K7" s="175"/>
      <c r="L7" s="175"/>
      <c r="M7" s="176"/>
    </row>
    <row r="8" spans="2:13" ht="16.5" customHeight="1" thickBot="1" x14ac:dyDescent="0.3">
      <c r="B8" s="172"/>
      <c r="C8" s="172"/>
      <c r="D8" s="147" t="s">
        <v>236</v>
      </c>
      <c r="E8" s="147" t="s">
        <v>237</v>
      </c>
      <c r="F8" s="147" t="s">
        <v>238</v>
      </c>
      <c r="G8" s="147" t="s">
        <v>239</v>
      </c>
      <c r="H8" s="147" t="s">
        <v>240</v>
      </c>
      <c r="I8" s="147" t="s">
        <v>241</v>
      </c>
      <c r="J8" s="147" t="s">
        <v>242</v>
      </c>
      <c r="K8" s="147" t="s">
        <v>243</v>
      </c>
      <c r="L8" s="147" t="s">
        <v>244</v>
      </c>
      <c r="M8" s="148" t="s">
        <v>1</v>
      </c>
    </row>
    <row r="9" spans="2:13" ht="16.5" customHeight="1" thickBot="1" x14ac:dyDescent="0.3">
      <c r="B9" s="177"/>
      <c r="C9" s="149" t="s">
        <v>245</v>
      </c>
      <c r="D9" s="59">
        <v>2</v>
      </c>
      <c r="E9" s="59">
        <v>1</v>
      </c>
      <c r="F9" s="59">
        <v>2</v>
      </c>
      <c r="G9" s="59">
        <v>1</v>
      </c>
      <c r="H9" s="59">
        <v>2</v>
      </c>
      <c r="I9" s="59">
        <v>2</v>
      </c>
      <c r="J9" s="59">
        <v>1</v>
      </c>
      <c r="K9" s="59">
        <v>1</v>
      </c>
      <c r="L9" s="59"/>
      <c r="M9" s="150">
        <f t="shared" ref="M9:M16" si="0">SUM(D9:K9)</f>
        <v>12</v>
      </c>
    </row>
    <row r="10" spans="2:13" ht="16.5" customHeight="1" thickBot="1" x14ac:dyDescent="0.3">
      <c r="B10" s="177"/>
      <c r="C10" s="151" t="s">
        <v>246</v>
      </c>
      <c r="D10" s="59">
        <v>2</v>
      </c>
      <c r="E10" s="59">
        <v>1</v>
      </c>
      <c r="F10" s="59"/>
      <c r="G10" s="59"/>
      <c r="H10" s="59">
        <v>1</v>
      </c>
      <c r="I10" s="59">
        <v>1</v>
      </c>
      <c r="J10" s="59">
        <v>1</v>
      </c>
      <c r="K10" s="59">
        <v>1</v>
      </c>
      <c r="L10" s="59"/>
      <c r="M10" s="150">
        <f t="shared" si="0"/>
        <v>7</v>
      </c>
    </row>
    <row r="11" spans="2:13" ht="16.5" customHeight="1" thickBot="1" x14ac:dyDescent="0.3">
      <c r="B11" s="177"/>
      <c r="C11" s="152" t="s">
        <v>247</v>
      </c>
      <c r="D11" s="59"/>
      <c r="E11" s="59">
        <v>1</v>
      </c>
      <c r="F11" s="59"/>
      <c r="G11" s="59">
        <v>1</v>
      </c>
      <c r="H11" s="59"/>
      <c r="I11" s="59">
        <v>2</v>
      </c>
      <c r="J11" s="59">
        <v>1</v>
      </c>
      <c r="K11" s="59"/>
      <c r="L11" s="59"/>
      <c r="M11" s="150">
        <f t="shared" si="0"/>
        <v>5</v>
      </c>
    </row>
    <row r="12" spans="2:13" ht="16.5" customHeight="1" thickBot="1" x14ac:dyDescent="0.3">
      <c r="B12" s="177"/>
      <c r="C12" s="152" t="s">
        <v>248</v>
      </c>
      <c r="D12" s="59"/>
      <c r="E12" s="59"/>
      <c r="F12" s="59">
        <v>1</v>
      </c>
      <c r="G12" s="59"/>
      <c r="H12" s="59"/>
      <c r="I12" s="59">
        <v>2</v>
      </c>
      <c r="J12" s="59"/>
      <c r="K12" s="59"/>
      <c r="L12" s="59"/>
      <c r="M12" s="150">
        <f t="shared" si="0"/>
        <v>3</v>
      </c>
    </row>
    <row r="13" spans="2:13" ht="16.5" customHeight="1" thickBot="1" x14ac:dyDescent="0.3">
      <c r="B13" s="177"/>
      <c r="C13" s="152" t="s">
        <v>249</v>
      </c>
      <c r="D13" s="59"/>
      <c r="E13" s="59">
        <v>1</v>
      </c>
      <c r="F13" s="59"/>
      <c r="G13" s="59"/>
      <c r="H13" s="59"/>
      <c r="I13" s="59"/>
      <c r="J13" s="59">
        <v>1</v>
      </c>
      <c r="K13" s="59">
        <v>1</v>
      </c>
      <c r="L13" s="59"/>
      <c r="M13" s="150">
        <f t="shared" si="0"/>
        <v>3</v>
      </c>
    </row>
    <row r="14" spans="2:13" ht="16.5" customHeight="1" thickBot="1" x14ac:dyDescent="0.3">
      <c r="B14" s="177"/>
      <c r="C14" s="152" t="s">
        <v>250</v>
      </c>
      <c r="D14" s="59"/>
      <c r="E14" s="59"/>
      <c r="F14" s="59"/>
      <c r="G14" s="59"/>
      <c r="H14" s="59">
        <v>1</v>
      </c>
      <c r="I14" s="59">
        <v>1</v>
      </c>
      <c r="J14" s="59"/>
      <c r="K14" s="59">
        <v>1</v>
      </c>
      <c r="L14" s="59"/>
      <c r="M14" s="150">
        <f t="shared" si="0"/>
        <v>3</v>
      </c>
    </row>
    <row r="15" spans="2:13" ht="16.5" customHeight="1" thickBot="1" x14ac:dyDescent="0.3">
      <c r="B15" s="177"/>
      <c r="C15" s="152" t="s">
        <v>251</v>
      </c>
      <c r="D15" s="59"/>
      <c r="E15" s="59"/>
      <c r="F15" s="59"/>
      <c r="G15" s="59"/>
      <c r="H15" s="59"/>
      <c r="I15" s="59"/>
      <c r="J15" s="59">
        <v>1</v>
      </c>
      <c r="K15" s="59">
        <v>1</v>
      </c>
      <c r="L15" s="59"/>
      <c r="M15" s="150">
        <f t="shared" si="0"/>
        <v>2</v>
      </c>
    </row>
    <row r="16" spans="2:13" ht="16.5" customHeight="1" thickBot="1" x14ac:dyDescent="0.3">
      <c r="B16" s="177"/>
      <c r="C16" s="152" t="s">
        <v>252</v>
      </c>
      <c r="D16" s="59"/>
      <c r="E16" s="59"/>
      <c r="F16" s="59"/>
      <c r="G16" s="59"/>
      <c r="H16" s="59">
        <v>1</v>
      </c>
      <c r="I16" s="59">
        <v>1</v>
      </c>
      <c r="J16" s="59"/>
      <c r="K16" s="59"/>
      <c r="L16" s="59"/>
      <c r="M16" s="150">
        <f t="shared" si="0"/>
        <v>2</v>
      </c>
    </row>
    <row r="17" spans="2:13" ht="16.5" customHeight="1" thickBot="1" x14ac:dyDescent="0.3">
      <c r="B17" s="178"/>
      <c r="C17" s="153" t="s">
        <v>244</v>
      </c>
      <c r="D17" s="60"/>
      <c r="E17" s="60"/>
      <c r="F17" s="60"/>
      <c r="G17" s="60"/>
      <c r="H17" s="60"/>
      <c r="I17" s="60"/>
      <c r="J17" s="60"/>
      <c r="K17" s="60"/>
      <c r="L17" s="60">
        <v>7</v>
      </c>
      <c r="M17" s="150">
        <f>SUM(D17:L17)</f>
        <v>7</v>
      </c>
    </row>
    <row r="18" spans="2:13" ht="16.5" customHeight="1" thickBot="1" x14ac:dyDescent="0.3">
      <c r="B18" s="25"/>
      <c r="C18" s="14" t="s">
        <v>0</v>
      </c>
      <c r="D18" s="154">
        <f t="shared" ref="D18:M18" si="1">SUM(D9:D17)</f>
        <v>4</v>
      </c>
      <c r="E18" s="16">
        <f t="shared" si="1"/>
        <v>4</v>
      </c>
      <c r="F18" s="16">
        <f t="shared" si="1"/>
        <v>3</v>
      </c>
      <c r="G18" s="16">
        <f t="shared" si="1"/>
        <v>2</v>
      </c>
      <c r="H18" s="16">
        <f t="shared" si="1"/>
        <v>5</v>
      </c>
      <c r="I18" s="16">
        <f t="shared" si="1"/>
        <v>9</v>
      </c>
      <c r="J18" s="16">
        <f t="shared" si="1"/>
        <v>5</v>
      </c>
      <c r="K18" s="155">
        <f t="shared" si="1"/>
        <v>5</v>
      </c>
      <c r="L18" s="155">
        <f t="shared" si="1"/>
        <v>7</v>
      </c>
      <c r="M18" s="9">
        <f t="shared" si="1"/>
        <v>44</v>
      </c>
    </row>
    <row r="19" spans="2:13" ht="16.5" customHeight="1" thickBot="1" x14ac:dyDescent="0.3">
      <c r="B19" s="10"/>
      <c r="C19" s="10"/>
      <c r="D19" s="6"/>
      <c r="E19" s="6"/>
      <c r="F19" s="6"/>
      <c r="G19" s="6"/>
      <c r="H19" s="6"/>
      <c r="I19" s="6"/>
      <c r="J19" s="6"/>
      <c r="K19" s="6"/>
      <c r="L19" s="6"/>
      <c r="M19" s="26"/>
    </row>
    <row r="20" spans="2:13" ht="16.5" customHeight="1" thickBot="1" x14ac:dyDescent="0.3"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1"/>
    </row>
    <row r="21" spans="2:13" ht="16.5" customHeight="1" x14ac:dyDescent="0.25">
      <c r="C21" s="10"/>
      <c r="D21" s="6"/>
      <c r="E21" s="6"/>
      <c r="F21" s="6"/>
      <c r="G21" s="6"/>
      <c r="H21" s="6"/>
      <c r="I21" s="6"/>
      <c r="J21" s="6"/>
      <c r="K21" s="6"/>
      <c r="L21" s="17"/>
    </row>
    <row r="22" spans="2:13" ht="16.5" customHeight="1" x14ac:dyDescent="0.25">
      <c r="C22" s="10"/>
      <c r="D22" s="6"/>
      <c r="E22" s="6"/>
      <c r="F22" s="6"/>
      <c r="G22" s="6"/>
      <c r="H22" s="6"/>
      <c r="I22" s="6"/>
      <c r="J22" s="6"/>
      <c r="K22" s="6"/>
      <c r="L22" s="17"/>
    </row>
    <row r="23" spans="2:13" ht="16.5" customHeight="1" x14ac:dyDescent="0.25">
      <c r="C23" s="10"/>
      <c r="D23" s="6"/>
      <c r="E23" s="6"/>
      <c r="F23" s="6"/>
      <c r="G23" s="6"/>
      <c r="H23" s="6"/>
      <c r="I23" s="6"/>
      <c r="J23" s="6"/>
      <c r="K23" s="6"/>
      <c r="L23" s="17"/>
    </row>
    <row r="24" spans="2:13" ht="16.5" customHeight="1" x14ac:dyDescent="0.25">
      <c r="C24" s="10"/>
      <c r="D24" s="6"/>
      <c r="E24" s="6"/>
      <c r="F24" s="6"/>
      <c r="G24" s="6"/>
      <c r="H24" s="6"/>
      <c r="I24" s="6"/>
      <c r="J24" s="6"/>
      <c r="K24" s="6"/>
      <c r="L24" s="17"/>
    </row>
    <row r="25" spans="2:13" ht="16.5" customHeight="1" x14ac:dyDescent="0.25">
      <c r="C25" s="10"/>
      <c r="D25" s="6"/>
      <c r="E25" s="6"/>
      <c r="F25" s="6"/>
      <c r="G25" s="6"/>
      <c r="H25" s="6"/>
      <c r="I25" s="6"/>
      <c r="J25" s="6"/>
      <c r="K25" s="6"/>
      <c r="L25" s="17"/>
    </row>
  </sheetData>
  <mergeCells count="7">
    <mergeCell ref="E1:G1"/>
    <mergeCell ref="B3:L3"/>
    <mergeCell ref="B7:B8"/>
    <mergeCell ref="C7:C8"/>
    <mergeCell ref="D7:M7"/>
    <mergeCell ref="B9:B17"/>
    <mergeCell ref="B20:M20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16"/>
  <sheetViews>
    <sheetView topLeftCell="A2" workbookViewId="0">
      <selection activeCell="C24" sqref="C24"/>
    </sheetView>
  </sheetViews>
  <sheetFormatPr defaultRowHeight="15" x14ac:dyDescent="0.25"/>
  <cols>
    <col min="2" max="2" width="11" style="12" customWidth="1"/>
    <col min="3" max="3" width="27" style="12" customWidth="1"/>
    <col min="13" max="13" width="10.7109375" customWidth="1"/>
  </cols>
  <sheetData>
    <row r="1" spans="2:18" ht="21" thickBot="1" x14ac:dyDescent="0.35">
      <c r="B1" s="13"/>
      <c r="C1" s="13"/>
      <c r="D1" s="1"/>
      <c r="E1" s="2"/>
      <c r="F1" s="182" t="s">
        <v>32</v>
      </c>
      <c r="G1" s="195"/>
      <c r="H1" s="196"/>
      <c r="I1" s="1"/>
      <c r="J1" s="3"/>
      <c r="K1" s="1"/>
      <c r="L1" s="1"/>
      <c r="M1" s="1"/>
    </row>
    <row r="2" spans="2:18" ht="15.75" thickBot="1" x14ac:dyDescent="0.3">
      <c r="N2" s="11"/>
      <c r="O2" s="11"/>
      <c r="P2" s="11"/>
      <c r="Q2" s="11"/>
      <c r="R2" s="11"/>
    </row>
    <row r="3" spans="2:18" ht="23.25" customHeight="1" thickBot="1" x14ac:dyDescent="0.3">
      <c r="B3" s="13"/>
      <c r="C3" s="185" t="s">
        <v>256</v>
      </c>
      <c r="D3" s="197"/>
      <c r="E3" s="197"/>
      <c r="F3" s="197"/>
      <c r="G3" s="197"/>
      <c r="H3" s="197"/>
      <c r="I3" s="197"/>
      <c r="J3" s="197"/>
      <c r="K3" s="197"/>
      <c r="L3" s="198"/>
      <c r="M3" s="1"/>
    </row>
    <row r="4" spans="2:18" ht="15.75" thickBot="1" x14ac:dyDescent="0.3">
      <c r="O4" s="15"/>
      <c r="P4" s="15"/>
      <c r="Q4" s="15"/>
    </row>
    <row r="5" spans="2:18" ht="15.75" thickBot="1" x14ac:dyDescent="0.3">
      <c r="C5" s="187" t="s">
        <v>23</v>
      </c>
      <c r="D5" s="189" t="s">
        <v>254</v>
      </c>
      <c r="E5" s="190"/>
      <c r="F5" s="190"/>
      <c r="G5" s="190"/>
      <c r="H5" s="190"/>
      <c r="I5" s="190"/>
      <c r="J5" s="190"/>
      <c r="K5" s="190"/>
      <c r="L5" s="191"/>
    </row>
    <row r="6" spans="2:18" ht="16.5" thickTop="1" thickBot="1" x14ac:dyDescent="0.3">
      <c r="C6" s="188"/>
      <c r="D6" s="156" t="s">
        <v>25</v>
      </c>
      <c r="E6" s="157" t="s">
        <v>24</v>
      </c>
      <c r="F6" s="157" t="s">
        <v>27</v>
      </c>
      <c r="G6" s="157" t="s">
        <v>26</v>
      </c>
      <c r="H6" s="157" t="s">
        <v>29</v>
      </c>
      <c r="I6" s="157" t="s">
        <v>28</v>
      </c>
      <c r="J6" s="157" t="s">
        <v>31</v>
      </c>
      <c r="K6" s="158" t="s">
        <v>30</v>
      </c>
      <c r="L6" s="24" t="s">
        <v>2</v>
      </c>
    </row>
    <row r="7" spans="2:18" x14ac:dyDescent="0.25">
      <c r="C7" s="149" t="s">
        <v>245</v>
      </c>
      <c r="D7" s="159">
        <v>475</v>
      </c>
      <c r="E7" s="159">
        <v>340</v>
      </c>
      <c r="F7" s="159">
        <v>888</v>
      </c>
      <c r="G7" s="159">
        <v>132</v>
      </c>
      <c r="H7" s="159">
        <v>1399</v>
      </c>
      <c r="I7" s="159">
        <v>1215</v>
      </c>
      <c r="J7" s="159">
        <v>200</v>
      </c>
      <c r="K7" s="159">
        <v>492</v>
      </c>
      <c r="L7" s="160">
        <f t="shared" ref="L7:L14" si="0">SUM(D7:K7)</f>
        <v>5141</v>
      </c>
    </row>
    <row r="8" spans="2:18" x14ac:dyDescent="0.25">
      <c r="C8" s="152" t="s">
        <v>247</v>
      </c>
      <c r="D8" s="59"/>
      <c r="E8" s="59">
        <v>380</v>
      </c>
      <c r="F8" s="59"/>
      <c r="G8" s="59">
        <v>750</v>
      </c>
      <c r="H8" s="59"/>
      <c r="I8" s="59">
        <v>1680</v>
      </c>
      <c r="J8" s="59">
        <v>700</v>
      </c>
      <c r="K8" s="159"/>
      <c r="L8" s="160">
        <f t="shared" si="0"/>
        <v>3510</v>
      </c>
    </row>
    <row r="9" spans="2:18" x14ac:dyDescent="0.25">
      <c r="C9" s="151" t="s">
        <v>246</v>
      </c>
      <c r="D9" s="62">
        <v>764</v>
      </c>
      <c r="E9" s="62">
        <v>360</v>
      </c>
      <c r="F9" s="62"/>
      <c r="G9" s="62"/>
      <c r="H9" s="62">
        <v>479</v>
      </c>
      <c r="I9" s="62">
        <v>545</v>
      </c>
      <c r="J9" s="62">
        <v>345</v>
      </c>
      <c r="K9" s="62">
        <v>660</v>
      </c>
      <c r="L9" s="160">
        <f t="shared" si="0"/>
        <v>3153</v>
      </c>
    </row>
    <row r="10" spans="2:18" x14ac:dyDescent="0.25">
      <c r="C10" s="152" t="s">
        <v>248</v>
      </c>
      <c r="D10" s="59"/>
      <c r="E10" s="59"/>
      <c r="F10" s="59">
        <v>243</v>
      </c>
      <c r="G10" s="59"/>
      <c r="H10" s="59"/>
      <c r="I10" s="59">
        <v>1286</v>
      </c>
      <c r="J10" s="59"/>
      <c r="K10" s="59"/>
      <c r="L10" s="160">
        <f t="shared" si="0"/>
        <v>1529</v>
      </c>
    </row>
    <row r="11" spans="2:18" x14ac:dyDescent="0.25">
      <c r="C11" s="152" t="s">
        <v>249</v>
      </c>
      <c r="D11" s="59"/>
      <c r="E11" s="59"/>
      <c r="F11" s="59"/>
      <c r="G11" s="59"/>
      <c r="H11" s="59"/>
      <c r="I11" s="59"/>
      <c r="J11" s="59">
        <v>675</v>
      </c>
      <c r="K11" s="59">
        <v>627</v>
      </c>
      <c r="L11" s="160">
        <f t="shared" si="0"/>
        <v>1302</v>
      </c>
    </row>
    <row r="12" spans="2:18" x14ac:dyDescent="0.25">
      <c r="C12" s="152" t="s">
        <v>250</v>
      </c>
      <c r="D12" s="59"/>
      <c r="E12" s="59"/>
      <c r="F12" s="59"/>
      <c r="G12" s="59"/>
      <c r="H12" s="59">
        <v>317</v>
      </c>
      <c r="I12" s="59">
        <v>399</v>
      </c>
      <c r="J12" s="59"/>
      <c r="K12" s="59">
        <v>328</v>
      </c>
      <c r="L12" s="160">
        <f t="shared" si="0"/>
        <v>1044</v>
      </c>
    </row>
    <row r="13" spans="2:18" x14ac:dyDescent="0.25">
      <c r="C13" s="152" t="s">
        <v>252</v>
      </c>
      <c r="D13" s="59"/>
      <c r="E13" s="59"/>
      <c r="F13" s="59"/>
      <c r="G13" s="59"/>
      <c r="H13" s="59">
        <v>628</v>
      </c>
      <c r="I13" s="59">
        <v>585</v>
      </c>
      <c r="J13" s="59"/>
      <c r="K13" s="59"/>
      <c r="L13" s="160">
        <f t="shared" si="0"/>
        <v>1213</v>
      </c>
    </row>
    <row r="14" spans="2:18" ht="15.75" thickBot="1" x14ac:dyDescent="0.3">
      <c r="C14" s="152" t="s">
        <v>251</v>
      </c>
      <c r="D14" s="59"/>
      <c r="E14" s="59"/>
      <c r="F14" s="59"/>
      <c r="G14" s="59"/>
      <c r="H14" s="59"/>
      <c r="I14" s="59"/>
      <c r="J14" s="59">
        <v>284</v>
      </c>
      <c r="K14" s="59">
        <v>470</v>
      </c>
      <c r="L14" s="160">
        <f t="shared" si="0"/>
        <v>754</v>
      </c>
    </row>
    <row r="15" spans="2:18" ht="15.75" thickBot="1" x14ac:dyDescent="0.3">
      <c r="C15" s="14" t="s">
        <v>0</v>
      </c>
      <c r="D15" s="8">
        <f t="shared" ref="D15:L15" si="1">SUM(D7:D14)</f>
        <v>1239</v>
      </c>
      <c r="E15" s="8">
        <f t="shared" si="1"/>
        <v>1080</v>
      </c>
      <c r="F15" s="8">
        <f t="shared" si="1"/>
        <v>1131</v>
      </c>
      <c r="G15" s="8">
        <f t="shared" si="1"/>
        <v>882</v>
      </c>
      <c r="H15" s="8">
        <f t="shared" si="1"/>
        <v>2823</v>
      </c>
      <c r="I15" s="8">
        <f t="shared" si="1"/>
        <v>5710</v>
      </c>
      <c r="J15" s="8">
        <f t="shared" si="1"/>
        <v>2204</v>
      </c>
      <c r="K15" s="8">
        <f t="shared" si="1"/>
        <v>2577</v>
      </c>
      <c r="L15" s="8">
        <f t="shared" si="1"/>
        <v>17646</v>
      </c>
    </row>
    <row r="16" spans="2:18" ht="15.75" thickBot="1" x14ac:dyDescent="0.3">
      <c r="C16" s="192" t="s">
        <v>255</v>
      </c>
      <c r="D16" s="193"/>
      <c r="E16" s="193"/>
      <c r="F16" s="193"/>
      <c r="G16" s="193"/>
      <c r="H16" s="193"/>
      <c r="I16" s="193"/>
      <c r="J16" s="193"/>
      <c r="K16" s="193"/>
      <c r="L16" s="194"/>
    </row>
  </sheetData>
  <mergeCells count="5">
    <mergeCell ref="C5:C6"/>
    <mergeCell ref="D5:L5"/>
    <mergeCell ref="C16:L16"/>
    <mergeCell ref="F1:H1"/>
    <mergeCell ref="C3:L3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H21"/>
  <sheetViews>
    <sheetView topLeftCell="A7" workbookViewId="0">
      <selection activeCell="K9" sqref="K9"/>
    </sheetView>
  </sheetViews>
  <sheetFormatPr defaultRowHeight="15" x14ac:dyDescent="0.25"/>
  <cols>
    <col min="2" max="2" width="12.28515625" customWidth="1"/>
    <col min="3" max="3" width="21.28515625" customWidth="1"/>
    <col min="4" max="4" width="9.85546875" customWidth="1"/>
    <col min="5" max="5" width="11" customWidth="1"/>
    <col min="6" max="6" width="12" customWidth="1"/>
    <col min="7" max="7" width="10.7109375" customWidth="1"/>
    <col min="8" max="8" width="12.140625" customWidth="1"/>
  </cols>
  <sheetData>
    <row r="3" spans="2:8" ht="15.75" thickBot="1" x14ac:dyDescent="0.3"/>
    <row r="4" spans="2:8" ht="21" thickBot="1" x14ac:dyDescent="0.3">
      <c r="B4" s="18"/>
      <c r="C4" s="182" t="s">
        <v>257</v>
      </c>
      <c r="D4" s="204"/>
      <c r="E4" s="204"/>
      <c r="F4" s="204"/>
      <c r="G4" s="205"/>
      <c r="H4" s="161"/>
    </row>
    <row r="5" spans="2:8" x14ac:dyDescent="0.25">
      <c r="B5" s="19"/>
      <c r="C5" s="20"/>
      <c r="D5" s="7"/>
      <c r="E5" s="7"/>
      <c r="F5" s="7"/>
      <c r="G5" s="7"/>
      <c r="H5" s="21"/>
    </row>
    <row r="6" spans="2:8" ht="44.25" customHeight="1" thickBot="1" x14ac:dyDescent="0.3">
      <c r="B6" s="206" t="s">
        <v>263</v>
      </c>
      <c r="C6" s="207"/>
      <c r="D6" s="207"/>
      <c r="E6" s="207"/>
      <c r="F6" s="207"/>
      <c r="G6" s="207"/>
      <c r="H6" s="208"/>
    </row>
    <row r="7" spans="2:8" x14ac:dyDescent="0.25">
      <c r="B7" s="12"/>
      <c r="C7" s="12"/>
    </row>
    <row r="8" spans="2:8" x14ac:dyDescent="0.25">
      <c r="B8" s="12"/>
      <c r="C8" s="12"/>
    </row>
    <row r="9" spans="2:8" ht="15.75" thickBot="1" x14ac:dyDescent="0.3"/>
    <row r="10" spans="2:8" ht="15.75" thickBot="1" x14ac:dyDescent="0.3">
      <c r="C10" s="199" t="s">
        <v>23</v>
      </c>
      <c r="D10" s="201" t="s">
        <v>262</v>
      </c>
      <c r="E10" s="202"/>
      <c r="F10" s="202"/>
      <c r="G10" s="202"/>
      <c r="H10" s="203"/>
    </row>
    <row r="11" spans="2:8" ht="16.5" thickTop="1" thickBot="1" x14ac:dyDescent="0.3">
      <c r="C11" s="200"/>
      <c r="D11" s="162" t="s">
        <v>258</v>
      </c>
      <c r="E11" s="157" t="s">
        <v>259</v>
      </c>
      <c r="F11" s="158" t="s">
        <v>260</v>
      </c>
      <c r="G11" s="163" t="s">
        <v>261</v>
      </c>
      <c r="H11" s="4" t="s">
        <v>4</v>
      </c>
    </row>
    <row r="12" spans="2:8" x14ac:dyDescent="0.25">
      <c r="C12" s="152" t="s">
        <v>247</v>
      </c>
      <c r="D12" s="58">
        <v>3</v>
      </c>
      <c r="E12" s="58">
        <v>2</v>
      </c>
      <c r="F12" s="170"/>
      <c r="G12" s="165">
        <f t="shared" ref="G12:G19" si="0">SUM(D12:F12)</f>
        <v>5</v>
      </c>
      <c r="H12" s="166">
        <v>1</v>
      </c>
    </row>
    <row r="13" spans="2:8" x14ac:dyDescent="0.25">
      <c r="C13" s="149" t="s">
        <v>245</v>
      </c>
      <c r="D13" s="23">
        <v>2</v>
      </c>
      <c r="E13" s="23">
        <v>2</v>
      </c>
      <c r="F13" s="164">
        <v>3</v>
      </c>
      <c r="G13" s="165">
        <f t="shared" si="0"/>
        <v>7</v>
      </c>
      <c r="H13" s="166">
        <v>2</v>
      </c>
    </row>
    <row r="14" spans="2:8" x14ac:dyDescent="0.25">
      <c r="C14" s="151" t="s">
        <v>246</v>
      </c>
      <c r="D14" s="63">
        <v>2</v>
      </c>
      <c r="E14" s="58">
        <v>1</v>
      </c>
      <c r="F14" s="58">
        <v>3</v>
      </c>
      <c r="G14" s="168">
        <f t="shared" si="0"/>
        <v>6</v>
      </c>
      <c r="H14" s="169">
        <v>3</v>
      </c>
    </row>
    <row r="15" spans="2:8" x14ac:dyDescent="0.25">
      <c r="C15" s="152" t="s">
        <v>249</v>
      </c>
      <c r="D15" s="59">
        <v>1</v>
      </c>
      <c r="E15" s="59">
        <v>2</v>
      </c>
      <c r="F15" s="58"/>
      <c r="G15" s="168">
        <f t="shared" si="0"/>
        <v>3</v>
      </c>
      <c r="H15" s="167">
        <v>4</v>
      </c>
    </row>
    <row r="16" spans="2:8" x14ac:dyDescent="0.25">
      <c r="C16" s="152" t="s">
        <v>252</v>
      </c>
      <c r="D16" s="59"/>
      <c r="E16" s="59">
        <v>1</v>
      </c>
      <c r="F16" s="58"/>
      <c r="G16" s="168">
        <f t="shared" si="0"/>
        <v>1</v>
      </c>
      <c r="H16" s="167">
        <v>5</v>
      </c>
    </row>
    <row r="17" spans="3:8" x14ac:dyDescent="0.25">
      <c r="C17" s="152" t="s">
        <v>248</v>
      </c>
      <c r="D17" s="58"/>
      <c r="E17" s="58"/>
      <c r="F17" s="58">
        <v>1</v>
      </c>
      <c r="G17" s="168">
        <f t="shared" si="0"/>
        <v>1</v>
      </c>
      <c r="H17" s="167">
        <v>6</v>
      </c>
    </row>
    <row r="18" spans="3:8" x14ac:dyDescent="0.25">
      <c r="C18" s="152" t="s">
        <v>250</v>
      </c>
      <c r="D18" s="61"/>
      <c r="E18" s="58"/>
      <c r="F18" s="58"/>
      <c r="G18" s="168">
        <f t="shared" si="0"/>
        <v>0</v>
      </c>
      <c r="H18" s="167">
        <v>7</v>
      </c>
    </row>
    <row r="19" spans="3:8" x14ac:dyDescent="0.25">
      <c r="C19" s="152" t="s">
        <v>251</v>
      </c>
      <c r="D19" s="58"/>
      <c r="E19" s="59"/>
      <c r="F19" s="58"/>
      <c r="G19" s="168">
        <f t="shared" si="0"/>
        <v>0</v>
      </c>
      <c r="H19" s="167">
        <v>8</v>
      </c>
    </row>
    <row r="20" spans="3:8" ht="15.75" thickBot="1" x14ac:dyDescent="0.3">
      <c r="C20" s="153"/>
      <c r="D20" s="59"/>
      <c r="E20" s="59"/>
      <c r="F20" s="58"/>
      <c r="G20" s="168"/>
      <c r="H20" s="167"/>
    </row>
    <row r="21" spans="3:8" ht="15.75" thickBot="1" x14ac:dyDescent="0.3">
      <c r="C21" s="14" t="s">
        <v>0</v>
      </c>
      <c r="D21" s="22">
        <f>SUM(D12:D19)</f>
        <v>8</v>
      </c>
      <c r="E21" s="22">
        <f t="shared" ref="E21:G21" si="1">SUM(E12:E19)</f>
        <v>8</v>
      </c>
      <c r="F21" s="22">
        <f t="shared" si="1"/>
        <v>7</v>
      </c>
      <c r="G21" s="22">
        <f t="shared" si="1"/>
        <v>23</v>
      </c>
      <c r="H21" s="5"/>
    </row>
  </sheetData>
  <mergeCells count="4">
    <mergeCell ref="C10:C11"/>
    <mergeCell ref="D10:H10"/>
    <mergeCell ref="C4:G4"/>
    <mergeCell ref="B6:H6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45"/>
  <sheetViews>
    <sheetView tabSelected="1" zoomScale="90" zoomScaleNormal="90" workbookViewId="0">
      <pane xSplit="8" ySplit="3" topLeftCell="I22" activePane="bottomRight" state="frozen"/>
      <selection pane="topRight" activeCell="I1" sqref="I1"/>
      <selection pane="bottomLeft" activeCell="A4" sqref="A4"/>
      <selection pane="bottomRight" activeCell="J4" sqref="J4"/>
    </sheetView>
  </sheetViews>
  <sheetFormatPr defaultRowHeight="18.75" x14ac:dyDescent="0.3"/>
  <cols>
    <col min="1" max="1" width="9.140625" style="98"/>
    <col min="2" max="2" width="10.85546875" style="98" customWidth="1"/>
    <col min="3" max="3" width="13.140625" style="98" bestFit="1" customWidth="1"/>
    <col min="4" max="4" width="26.140625" style="98" customWidth="1"/>
    <col min="5" max="5" width="12.7109375" style="135" customWidth="1"/>
    <col min="6" max="6" width="11.7109375" style="98" bestFit="1" customWidth="1"/>
    <col min="7" max="7" width="9.85546875" style="98" bestFit="1" customWidth="1"/>
    <col min="8" max="8" width="8.5703125" style="77" bestFit="1" customWidth="1"/>
    <col min="9" max="9" width="8.5703125" style="98" customWidth="1"/>
    <col min="10" max="10" width="8.85546875" style="98" bestFit="1" customWidth="1"/>
    <col min="11" max="11" width="6.7109375" style="98" bestFit="1" customWidth="1"/>
    <col min="12" max="12" width="9.42578125" style="98" customWidth="1"/>
    <col min="13" max="13" width="15.85546875" style="98" customWidth="1"/>
    <col min="14" max="14" width="16.28515625" style="98" bestFit="1" customWidth="1"/>
    <col min="15" max="15" width="9.140625" style="98"/>
    <col min="16" max="16" width="16.5703125" style="98" bestFit="1" customWidth="1"/>
    <col min="17" max="17" width="15.85546875" style="98" bestFit="1" customWidth="1"/>
    <col min="18" max="18" width="8.140625" style="98" bestFit="1" customWidth="1"/>
    <col min="19" max="19" width="11.7109375" style="139" customWidth="1"/>
    <col min="20" max="21" width="9.140625" style="98"/>
    <col min="22" max="22" width="17.140625" style="98" customWidth="1"/>
    <col min="23" max="23" width="10.28515625" style="98" bestFit="1" customWidth="1"/>
    <col min="24" max="24" width="44" style="98" bestFit="1" customWidth="1"/>
    <col min="25" max="25" width="7.28515625" style="98" bestFit="1" customWidth="1"/>
    <col min="26" max="16384" width="9.140625" style="98"/>
  </cols>
  <sheetData>
    <row r="1" spans="1:27" ht="27" customHeight="1" thickBot="1" x14ac:dyDescent="0.3">
      <c r="A1" s="266" t="s">
        <v>49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8"/>
      <c r="R1" s="97"/>
      <c r="S1" s="136"/>
      <c r="T1" s="97"/>
      <c r="U1" s="97"/>
      <c r="V1" s="97"/>
    </row>
    <row r="2" spans="1:27" ht="24" customHeight="1" thickBot="1" x14ac:dyDescent="0.3">
      <c r="A2" s="266" t="s">
        <v>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70"/>
      <c r="R2" s="97"/>
      <c r="S2" s="136"/>
      <c r="T2" s="97"/>
      <c r="U2" s="97"/>
      <c r="V2" s="97"/>
    </row>
    <row r="3" spans="1:27" ht="90" customHeight="1" thickBot="1" x14ac:dyDescent="0.3">
      <c r="A3" s="32" t="s">
        <v>4</v>
      </c>
      <c r="B3" s="33" t="s">
        <v>13</v>
      </c>
      <c r="C3" s="33" t="s">
        <v>14</v>
      </c>
      <c r="D3" s="33" t="s">
        <v>5</v>
      </c>
      <c r="E3" s="70" t="s">
        <v>15</v>
      </c>
      <c r="F3" s="34" t="s">
        <v>16</v>
      </c>
      <c r="G3" s="34" t="s">
        <v>17</v>
      </c>
      <c r="H3" s="75" t="s">
        <v>18</v>
      </c>
      <c r="I3" s="271" t="s">
        <v>46</v>
      </c>
      <c r="J3" s="272"/>
      <c r="K3" s="273" t="s">
        <v>45</v>
      </c>
      <c r="L3" s="273"/>
      <c r="M3" s="74" t="s">
        <v>47</v>
      </c>
      <c r="N3" s="35" t="s">
        <v>33</v>
      </c>
      <c r="O3" s="36" t="s">
        <v>34</v>
      </c>
      <c r="P3" s="35" t="s">
        <v>48</v>
      </c>
      <c r="Q3" s="37" t="s">
        <v>19</v>
      </c>
      <c r="R3" s="38" t="s">
        <v>20</v>
      </c>
      <c r="S3" s="137" t="s">
        <v>22</v>
      </c>
      <c r="T3" s="274" t="s">
        <v>35</v>
      </c>
      <c r="U3" s="275"/>
      <c r="V3" s="39" t="s">
        <v>36</v>
      </c>
    </row>
    <row r="4" spans="1:27" ht="24" customHeight="1" x14ac:dyDescent="0.25">
      <c r="A4" s="64"/>
      <c r="B4" s="65"/>
      <c r="C4" s="65"/>
      <c r="D4" s="65"/>
      <c r="E4" s="71"/>
      <c r="F4" s="66"/>
      <c r="G4" s="66"/>
      <c r="H4" s="76"/>
      <c r="I4" s="66"/>
      <c r="J4" s="66"/>
      <c r="K4" s="66"/>
      <c r="L4" s="66"/>
      <c r="M4" s="66"/>
      <c r="N4" s="67"/>
      <c r="O4" s="67"/>
      <c r="P4" s="67"/>
      <c r="Q4" s="67"/>
      <c r="R4" s="67"/>
      <c r="S4" s="138"/>
      <c r="T4" s="68"/>
      <c r="U4" s="68"/>
      <c r="V4" s="69"/>
    </row>
    <row r="5" spans="1:27" ht="20.100000000000001" customHeight="1" thickBot="1" x14ac:dyDescent="0.3">
      <c r="A5" s="276" t="s">
        <v>11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</row>
    <row r="6" spans="1:27" ht="20.100000000000001" customHeight="1" x14ac:dyDescent="0.25">
      <c r="A6" s="265">
        <f>IF((S6&lt;&gt;"DNF"),RANK(S6,S6:S17,0),"DNF")</f>
        <v>2</v>
      </c>
      <c r="B6" s="232" t="s">
        <v>56</v>
      </c>
      <c r="C6" s="209" t="s">
        <v>220</v>
      </c>
      <c r="D6" s="99" t="s">
        <v>52</v>
      </c>
      <c r="E6" s="100"/>
      <c r="F6" s="212">
        <v>0.4826388888888889</v>
      </c>
      <c r="G6" s="212">
        <v>0.56319444444444444</v>
      </c>
      <c r="H6" s="224">
        <f>IF(AND(F6&gt;0,G6-F6&lt;V6),G6-F6,0)</f>
        <v>8.0555555555555547E-2</v>
      </c>
      <c r="I6" s="49" t="s">
        <v>37</v>
      </c>
      <c r="J6" s="40" t="s">
        <v>38</v>
      </c>
      <c r="K6" s="40" t="s">
        <v>37</v>
      </c>
      <c r="L6" s="50" t="s">
        <v>38</v>
      </c>
      <c r="M6" s="40" t="s">
        <v>39</v>
      </c>
      <c r="N6" s="41" t="s">
        <v>40</v>
      </c>
      <c r="O6" s="42">
        <f>IF(H6&gt;T6,H6-T6,0)</f>
        <v>1.1111111111111113E-2</v>
      </c>
      <c r="P6" s="41" t="s">
        <v>41</v>
      </c>
      <c r="Q6" s="41" t="s">
        <v>42</v>
      </c>
      <c r="R6" s="235"/>
      <c r="S6" s="238">
        <f>IF(H6&gt;0,SUM(I8:N8,O7,P8,Q8),"DNF")</f>
        <v>364</v>
      </c>
      <c r="T6" s="241">
        <v>6.9444444444444434E-2</v>
      </c>
      <c r="U6" s="242"/>
      <c r="V6" s="215">
        <v>0.10416666666666667</v>
      </c>
    </row>
    <row r="7" spans="1:27" ht="20.100000000000001" customHeight="1" thickBot="1" x14ac:dyDescent="0.3">
      <c r="A7" s="265"/>
      <c r="B7" s="233"/>
      <c r="C7" s="210"/>
      <c r="D7" s="101" t="s">
        <v>53</v>
      </c>
      <c r="E7" s="102"/>
      <c r="F7" s="213"/>
      <c r="G7" s="213"/>
      <c r="H7" s="225"/>
      <c r="I7" s="103">
        <v>0</v>
      </c>
      <c r="J7" s="104">
        <v>0</v>
      </c>
      <c r="K7" s="28"/>
      <c r="L7" s="105"/>
      <c r="M7" s="28"/>
      <c r="N7" s="44">
        <v>6</v>
      </c>
      <c r="O7" s="217">
        <f>O6*-1440</f>
        <v>-16.000000000000004</v>
      </c>
      <c r="P7" s="28"/>
      <c r="Q7" s="27">
        <v>2</v>
      </c>
      <c r="R7" s="236"/>
      <c r="S7" s="239"/>
      <c r="T7" s="243"/>
      <c r="U7" s="244"/>
      <c r="V7" s="216"/>
      <c r="W7" s="106"/>
      <c r="X7" s="107"/>
      <c r="Y7" s="107"/>
      <c r="Z7" s="107"/>
    </row>
    <row r="8" spans="1:27" ht="20.100000000000001" customHeight="1" thickBot="1" x14ac:dyDescent="0.3">
      <c r="A8" s="265"/>
      <c r="B8" s="234"/>
      <c r="C8" s="211"/>
      <c r="D8" s="108" t="s">
        <v>54</v>
      </c>
      <c r="E8" s="109"/>
      <c r="F8" s="214"/>
      <c r="G8" s="214"/>
      <c r="H8" s="226"/>
      <c r="I8" s="219">
        <f>I7*5+J7*-5</f>
        <v>0</v>
      </c>
      <c r="J8" s="220"/>
      <c r="K8" s="245">
        <f>K7*5+L7*-5</f>
        <v>0</v>
      </c>
      <c r="L8" s="219"/>
      <c r="M8" s="43">
        <f>M7*20</f>
        <v>0</v>
      </c>
      <c r="N8" s="43">
        <f>N7*50</f>
        <v>300</v>
      </c>
      <c r="O8" s="218"/>
      <c r="P8" s="43">
        <f>P7*-5</f>
        <v>0</v>
      </c>
      <c r="Q8" s="73">
        <f>IF(Q7&gt;0,VLOOKUP(Q7,'Бодовање по времену доласка'!A1:B21,2,TRUE),0)</f>
        <v>80</v>
      </c>
      <c r="R8" s="237"/>
      <c r="S8" s="240"/>
      <c r="T8" s="97"/>
      <c r="U8" s="97"/>
      <c r="V8" s="110"/>
      <c r="W8" s="111"/>
      <c r="X8" s="111"/>
      <c r="Y8" s="112"/>
      <c r="Z8" s="107"/>
    </row>
    <row r="9" spans="1:27" ht="20.100000000000001" customHeight="1" x14ac:dyDescent="0.25">
      <c r="A9" s="265">
        <f>IF((S9&lt;&gt;"DNF"),RANK(S9,S9:S20,0),"DNF")</f>
        <v>1</v>
      </c>
      <c r="B9" s="232" t="s">
        <v>55</v>
      </c>
      <c r="C9" s="209" t="s">
        <v>220</v>
      </c>
      <c r="D9" s="99" t="s">
        <v>210</v>
      </c>
      <c r="E9" s="100"/>
      <c r="F9" s="221">
        <v>0.48958333333333331</v>
      </c>
      <c r="G9" s="221">
        <v>0.55625000000000002</v>
      </c>
      <c r="H9" s="224">
        <f>IF(AND(F9&gt;0,G9-F9&lt;V6),G9-F9,0)</f>
        <v>6.6666666666666707E-2</v>
      </c>
      <c r="I9" s="49" t="s">
        <v>37</v>
      </c>
      <c r="J9" s="40" t="s">
        <v>38</v>
      </c>
      <c r="K9" s="40" t="s">
        <v>37</v>
      </c>
      <c r="L9" s="50" t="s">
        <v>38</v>
      </c>
      <c r="M9" s="40" t="s">
        <v>39</v>
      </c>
      <c r="N9" s="41" t="s">
        <v>40</v>
      </c>
      <c r="O9" s="42">
        <f>IF(H9&gt;T6,H9-T6,0)</f>
        <v>0</v>
      </c>
      <c r="P9" s="41" t="s">
        <v>41</v>
      </c>
      <c r="Q9" s="41" t="s">
        <v>42</v>
      </c>
      <c r="R9" s="235"/>
      <c r="S9" s="238">
        <f>IF(H9&gt;0,SUM(I11:N11,O10,P11,Q11),"DNF")</f>
        <v>400</v>
      </c>
      <c r="T9" s="97"/>
      <c r="U9" s="97"/>
      <c r="V9" s="113"/>
      <c r="W9" s="114"/>
      <c r="X9" s="115"/>
      <c r="Y9" s="112"/>
      <c r="Z9" s="107"/>
    </row>
    <row r="10" spans="1:27" ht="20.100000000000001" customHeight="1" x14ac:dyDescent="0.25">
      <c r="A10" s="265"/>
      <c r="B10" s="233"/>
      <c r="C10" s="210"/>
      <c r="D10" s="101" t="s">
        <v>211</v>
      </c>
      <c r="E10" s="102"/>
      <c r="F10" s="222"/>
      <c r="G10" s="222"/>
      <c r="H10" s="225"/>
      <c r="I10" s="116">
        <v>0</v>
      </c>
      <c r="J10" s="87">
        <v>0</v>
      </c>
      <c r="K10" s="54"/>
      <c r="L10" s="48"/>
      <c r="M10" s="28"/>
      <c r="N10" s="44">
        <v>6</v>
      </c>
      <c r="O10" s="217">
        <f>O9*-1440</f>
        <v>0</v>
      </c>
      <c r="P10" s="28"/>
      <c r="Q10" s="27">
        <v>1</v>
      </c>
      <c r="R10" s="236"/>
      <c r="S10" s="239"/>
      <c r="T10" s="97"/>
      <c r="U10" s="117"/>
      <c r="V10" s="118"/>
      <c r="W10" s="114"/>
      <c r="X10" s="115"/>
      <c r="Y10" s="112"/>
      <c r="Z10" s="107"/>
    </row>
    <row r="11" spans="1:27" ht="20.100000000000001" customHeight="1" thickBot="1" x14ac:dyDescent="0.3">
      <c r="A11" s="265"/>
      <c r="B11" s="234"/>
      <c r="C11" s="211"/>
      <c r="D11" s="108" t="s">
        <v>57</v>
      </c>
      <c r="E11" s="109"/>
      <c r="F11" s="223"/>
      <c r="G11" s="223"/>
      <c r="H11" s="226"/>
      <c r="I11" s="219">
        <f>I10*5+J10*-5</f>
        <v>0</v>
      </c>
      <c r="J11" s="220"/>
      <c r="K11" s="245">
        <f>K10*5+L10*-5</f>
        <v>0</v>
      </c>
      <c r="L11" s="219"/>
      <c r="M11" s="43">
        <f>M10*20</f>
        <v>0</v>
      </c>
      <c r="N11" s="43">
        <f t="shared" ref="N11" si="0">N10*50</f>
        <v>300</v>
      </c>
      <c r="O11" s="218"/>
      <c r="P11" s="43">
        <f t="shared" ref="P11" si="1">P10*-5</f>
        <v>0</v>
      </c>
      <c r="Q11" s="73">
        <f>IF(Q10&gt;0,VLOOKUP(Q10,'Бодовање по времену доласка'!A1:B21,2,TRUE),0)</f>
        <v>100</v>
      </c>
      <c r="R11" s="237"/>
      <c r="S11" s="240"/>
      <c r="T11" s="97"/>
      <c r="U11" s="117"/>
      <c r="V11" s="118"/>
      <c r="W11" s="114"/>
      <c r="X11" s="111"/>
      <c r="Y11" s="112"/>
      <c r="Z11" s="107"/>
    </row>
    <row r="12" spans="1:27" ht="20.100000000000001" customHeight="1" x14ac:dyDescent="0.25">
      <c r="A12" s="265">
        <v>3</v>
      </c>
      <c r="B12" s="246" t="s">
        <v>166</v>
      </c>
      <c r="C12" s="209" t="s">
        <v>162</v>
      </c>
      <c r="D12" s="99" t="s">
        <v>163</v>
      </c>
      <c r="E12" s="100"/>
      <c r="F12" s="221">
        <v>0.47916666666666669</v>
      </c>
      <c r="G12" s="221">
        <v>0.57291666666666663</v>
      </c>
      <c r="H12" s="224">
        <f>IF(AND(F12&gt;0,G12-F12&lt;V6),G12-F12,0)</f>
        <v>9.3749999999999944E-2</v>
      </c>
      <c r="I12" s="49" t="s">
        <v>37</v>
      </c>
      <c r="J12" s="40" t="s">
        <v>38</v>
      </c>
      <c r="K12" s="40" t="s">
        <v>37</v>
      </c>
      <c r="L12" s="50" t="s">
        <v>38</v>
      </c>
      <c r="M12" s="40" t="s">
        <v>39</v>
      </c>
      <c r="N12" s="41" t="s">
        <v>40</v>
      </c>
      <c r="O12" s="42">
        <f>IF(H12&gt;T6,H12-T6,0)</f>
        <v>2.4305555555555511E-2</v>
      </c>
      <c r="P12" s="41" t="s">
        <v>41</v>
      </c>
      <c r="Q12" s="41" t="s">
        <v>42</v>
      </c>
      <c r="R12" s="235"/>
      <c r="S12" s="238">
        <f>IF(H12&gt;0,SUM(I14:N14,O13,P14,Q14),"DNF")</f>
        <v>325.00000000000006</v>
      </c>
      <c r="T12" s="97"/>
      <c r="U12" s="117"/>
      <c r="V12" s="118"/>
      <c r="W12" s="114"/>
      <c r="X12" s="111"/>
      <c r="Y12" s="112"/>
      <c r="Z12" s="107"/>
      <c r="AA12" s="119"/>
    </row>
    <row r="13" spans="1:27" ht="20.100000000000001" customHeight="1" x14ac:dyDescent="0.25">
      <c r="A13" s="265"/>
      <c r="B13" s="247"/>
      <c r="C13" s="210"/>
      <c r="D13" s="101" t="s">
        <v>164</v>
      </c>
      <c r="E13" s="102"/>
      <c r="F13" s="222"/>
      <c r="G13" s="222"/>
      <c r="H13" s="225"/>
      <c r="I13" s="116">
        <v>0</v>
      </c>
      <c r="J13" s="87">
        <v>0</v>
      </c>
      <c r="K13" s="54"/>
      <c r="L13" s="48"/>
      <c r="M13" s="28"/>
      <c r="N13" s="44">
        <v>6</v>
      </c>
      <c r="O13" s="217">
        <f>O12*-1440</f>
        <v>-34.999999999999936</v>
      </c>
      <c r="P13" s="28"/>
      <c r="Q13" s="27">
        <v>3</v>
      </c>
      <c r="R13" s="236"/>
      <c r="S13" s="239"/>
      <c r="T13" s="97"/>
      <c r="U13" s="117"/>
      <c r="V13" s="118"/>
      <c r="W13" s="114"/>
      <c r="X13" s="111"/>
      <c r="Y13" s="112"/>
      <c r="Z13" s="107"/>
    </row>
    <row r="14" spans="1:27" ht="20.100000000000001" customHeight="1" thickBot="1" x14ac:dyDescent="0.3">
      <c r="A14" s="265"/>
      <c r="B14" s="248"/>
      <c r="C14" s="211"/>
      <c r="D14" s="108" t="s">
        <v>165</v>
      </c>
      <c r="E14" s="109"/>
      <c r="F14" s="223"/>
      <c r="G14" s="223"/>
      <c r="H14" s="226"/>
      <c r="I14" s="219">
        <f>I13*5+J13*-5</f>
        <v>0</v>
      </c>
      <c r="J14" s="220"/>
      <c r="K14" s="245">
        <f>K13*5+L13*-5</f>
        <v>0</v>
      </c>
      <c r="L14" s="219"/>
      <c r="M14" s="43">
        <f>M13*20</f>
        <v>0</v>
      </c>
      <c r="N14" s="43">
        <f t="shared" ref="N14" si="2">N13*50</f>
        <v>300</v>
      </c>
      <c r="O14" s="218"/>
      <c r="P14" s="43">
        <f t="shared" ref="P14" si="3">P13*-5</f>
        <v>0</v>
      </c>
      <c r="Q14" s="73">
        <f>IF(Q13&gt;0,VLOOKUP(Q13,'Бодовање по времену доласка'!A1:B21,2,TRUE),0)</f>
        <v>60</v>
      </c>
      <c r="R14" s="237"/>
      <c r="S14" s="240"/>
      <c r="T14" s="97"/>
      <c r="U14" s="117"/>
      <c r="V14" s="118"/>
      <c r="W14" s="114"/>
      <c r="X14" s="114"/>
      <c r="Y14" s="112"/>
      <c r="Z14" s="107"/>
    </row>
    <row r="15" spans="1:27" ht="20.100000000000001" customHeight="1" x14ac:dyDescent="0.25">
      <c r="A15" s="265">
        <v>4</v>
      </c>
      <c r="B15" s="246" t="s">
        <v>167</v>
      </c>
      <c r="C15" s="209" t="s">
        <v>162</v>
      </c>
      <c r="D15" s="99" t="s">
        <v>168</v>
      </c>
      <c r="E15" s="100"/>
      <c r="F15" s="221">
        <v>0.4861111111111111</v>
      </c>
      <c r="G15" s="221">
        <v>0.5541666666666667</v>
      </c>
      <c r="H15" s="224">
        <f>IF(AND(F15&gt;0,G15-F15&lt;V6),G15-F15,0)</f>
        <v>6.8055555555555591E-2</v>
      </c>
      <c r="I15" s="49" t="s">
        <v>37</v>
      </c>
      <c r="J15" s="40" t="s">
        <v>38</v>
      </c>
      <c r="K15" s="40" t="s">
        <v>37</v>
      </c>
      <c r="L15" s="50" t="s">
        <v>38</v>
      </c>
      <c r="M15" s="40" t="s">
        <v>39</v>
      </c>
      <c r="N15" s="41" t="s">
        <v>40</v>
      </c>
      <c r="O15" s="42">
        <f>IF(H15&gt;T6,H15-T6,0)</f>
        <v>0</v>
      </c>
      <c r="P15" s="41" t="s">
        <v>41</v>
      </c>
      <c r="Q15" s="41" t="s">
        <v>42</v>
      </c>
      <c r="R15" s="235"/>
      <c r="S15" s="238">
        <f>IF(H15&gt;0,SUM(I17:N17,O16,P17,Q17),"DNF")</f>
        <v>150</v>
      </c>
      <c r="T15" s="97"/>
      <c r="U15" s="117"/>
      <c r="V15" s="117"/>
      <c r="W15" s="114"/>
      <c r="X15" s="111"/>
      <c r="Y15" s="112"/>
      <c r="Z15" s="107"/>
    </row>
    <row r="16" spans="1:27" ht="20.100000000000001" customHeight="1" x14ac:dyDescent="0.25">
      <c r="A16" s="265"/>
      <c r="B16" s="247"/>
      <c r="C16" s="210"/>
      <c r="D16" s="101" t="s">
        <v>169</v>
      </c>
      <c r="E16" s="102"/>
      <c r="F16" s="222"/>
      <c r="G16" s="222"/>
      <c r="H16" s="225"/>
      <c r="I16" s="116">
        <v>0</v>
      </c>
      <c r="J16" s="87">
        <v>0</v>
      </c>
      <c r="K16" s="54"/>
      <c r="L16" s="48"/>
      <c r="M16" s="28"/>
      <c r="N16" s="44">
        <v>3</v>
      </c>
      <c r="O16" s="217">
        <f>O15*-1440</f>
        <v>0</v>
      </c>
      <c r="P16" s="28"/>
      <c r="Q16" s="27"/>
      <c r="R16" s="236"/>
      <c r="S16" s="239"/>
      <c r="T16" s="97"/>
      <c r="U16" s="117"/>
      <c r="V16" s="117"/>
      <c r="W16" s="107"/>
      <c r="X16" s="107"/>
      <c r="Y16" s="107"/>
      <c r="Z16" s="107"/>
    </row>
    <row r="17" spans="1:26" ht="20.100000000000001" customHeight="1" thickBot="1" x14ac:dyDescent="0.3">
      <c r="A17" s="265"/>
      <c r="B17" s="248"/>
      <c r="C17" s="211"/>
      <c r="D17" s="108" t="s">
        <v>170</v>
      </c>
      <c r="E17" s="109"/>
      <c r="F17" s="223"/>
      <c r="G17" s="223"/>
      <c r="H17" s="226"/>
      <c r="I17" s="219">
        <f>I16*5+J16*-5</f>
        <v>0</v>
      </c>
      <c r="J17" s="220"/>
      <c r="K17" s="245">
        <f>K16*5+L16*-5</f>
        <v>0</v>
      </c>
      <c r="L17" s="219"/>
      <c r="M17" s="43">
        <f>M16*20</f>
        <v>0</v>
      </c>
      <c r="N17" s="43">
        <f t="shared" ref="N17" si="4">N16*50</f>
        <v>150</v>
      </c>
      <c r="O17" s="218"/>
      <c r="P17" s="43">
        <f t="shared" ref="P17" si="5">P16*-5</f>
        <v>0</v>
      </c>
      <c r="Q17" s="73">
        <f>IF(Q16&gt;0,VLOOKUP(Q16,'Бодовање по времену доласка'!A1:B21,2,TRUE),0)</f>
        <v>0</v>
      </c>
      <c r="R17" s="237"/>
      <c r="S17" s="240"/>
      <c r="T17" s="120"/>
      <c r="U17" s="117"/>
      <c r="V17" s="118"/>
      <c r="W17" s="107"/>
      <c r="X17" s="107"/>
      <c r="Y17" s="107"/>
      <c r="Z17" s="107"/>
    </row>
    <row r="18" spans="1:26" ht="18.75" customHeight="1" thickBot="1" x14ac:dyDescent="0.3">
      <c r="A18" s="227" t="s">
        <v>6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</row>
    <row r="19" spans="1:26" ht="15" customHeight="1" x14ac:dyDescent="0.25">
      <c r="A19" s="252">
        <v>3</v>
      </c>
      <c r="B19" s="255" t="s">
        <v>60</v>
      </c>
      <c r="C19" s="258" t="s">
        <v>220</v>
      </c>
      <c r="D19" s="99" t="s">
        <v>209</v>
      </c>
      <c r="E19" s="100"/>
      <c r="F19" s="212">
        <v>0.49652777777777773</v>
      </c>
      <c r="G19" s="212">
        <v>0.55347222222222225</v>
      </c>
      <c r="H19" s="224">
        <f t="shared" ref="H19" si="6">G19-F19</f>
        <v>5.694444444444452E-2</v>
      </c>
      <c r="I19" s="49" t="s">
        <v>37</v>
      </c>
      <c r="J19" s="40" t="s">
        <v>38</v>
      </c>
      <c r="K19" s="40" t="s">
        <v>37</v>
      </c>
      <c r="L19" s="50" t="s">
        <v>38</v>
      </c>
      <c r="M19" s="40" t="s">
        <v>39</v>
      </c>
      <c r="N19" s="41" t="s">
        <v>40</v>
      </c>
      <c r="O19" s="42">
        <f>IF(H19&gt;T19,H19-T19,0)</f>
        <v>0</v>
      </c>
      <c r="P19" s="41" t="s">
        <v>41</v>
      </c>
      <c r="Q19" s="41" t="s">
        <v>42</v>
      </c>
      <c r="R19" s="235"/>
      <c r="S19" s="238">
        <f>IF(H19&gt;0,SUM(I21:N21,O20,P21,Q21),"DNF")</f>
        <v>360</v>
      </c>
      <c r="T19" s="241">
        <v>6.9444444444444434E-2</v>
      </c>
      <c r="U19" s="242"/>
      <c r="V19" s="215">
        <v>0.10416666666666667</v>
      </c>
    </row>
    <row r="20" spans="1:26" ht="15.75" customHeight="1" thickBot="1" x14ac:dyDescent="0.3">
      <c r="A20" s="253"/>
      <c r="B20" s="256"/>
      <c r="C20" s="259"/>
      <c r="D20" s="101" t="s">
        <v>58</v>
      </c>
      <c r="E20" s="102"/>
      <c r="F20" s="213"/>
      <c r="G20" s="213"/>
      <c r="H20" s="225"/>
      <c r="I20" s="103">
        <v>0</v>
      </c>
      <c r="J20" s="104">
        <v>0</v>
      </c>
      <c r="K20" s="28"/>
      <c r="L20" s="105"/>
      <c r="M20" s="28"/>
      <c r="N20" s="44">
        <v>6</v>
      </c>
      <c r="O20" s="217">
        <f>O19*-1440</f>
        <v>0</v>
      </c>
      <c r="P20" s="28"/>
      <c r="Q20" s="73">
        <v>3</v>
      </c>
      <c r="R20" s="236"/>
      <c r="S20" s="239"/>
      <c r="T20" s="243"/>
      <c r="U20" s="244"/>
      <c r="V20" s="216"/>
    </row>
    <row r="21" spans="1:26" ht="20.25" customHeight="1" thickBot="1" x14ac:dyDescent="0.3">
      <c r="A21" s="254"/>
      <c r="B21" s="257"/>
      <c r="C21" s="260"/>
      <c r="D21" s="108" t="s">
        <v>59</v>
      </c>
      <c r="E21" s="109"/>
      <c r="F21" s="214"/>
      <c r="G21" s="214"/>
      <c r="H21" s="226"/>
      <c r="I21" s="219">
        <f>I20*5+J20*-5</f>
        <v>0</v>
      </c>
      <c r="J21" s="220"/>
      <c r="K21" s="245">
        <f>K20*5+L20*-5</f>
        <v>0</v>
      </c>
      <c r="L21" s="219"/>
      <c r="M21" s="43">
        <f>M20*20</f>
        <v>0</v>
      </c>
      <c r="N21" s="43">
        <f>N20*50</f>
        <v>300</v>
      </c>
      <c r="O21" s="218"/>
      <c r="P21" s="43">
        <f>P20*-5</f>
        <v>0</v>
      </c>
      <c r="Q21" s="73">
        <f>IF(Q20&gt;0,VLOOKUP(Q20,'Бодовање по времену доласка'!A1:B21,2,TRUE),0)</f>
        <v>60</v>
      </c>
      <c r="R21" s="237"/>
      <c r="S21" s="240"/>
      <c r="T21" s="97"/>
      <c r="U21" s="97"/>
      <c r="V21" s="97"/>
    </row>
    <row r="22" spans="1:26" ht="15" customHeight="1" x14ac:dyDescent="0.25">
      <c r="A22" s="252">
        <v>2</v>
      </c>
      <c r="B22" s="255" t="s">
        <v>115</v>
      </c>
      <c r="C22" s="258" t="s">
        <v>116</v>
      </c>
      <c r="D22" s="99" t="s">
        <v>117</v>
      </c>
      <c r="E22" s="100"/>
      <c r="F22" s="221">
        <v>0.48958333333333331</v>
      </c>
      <c r="G22" s="221">
        <v>0.54166666666666663</v>
      </c>
      <c r="H22" s="224">
        <f t="shared" ref="H22" si="7">G22-F22</f>
        <v>5.2083333333333315E-2</v>
      </c>
      <c r="I22" s="49" t="s">
        <v>37</v>
      </c>
      <c r="J22" s="40" t="s">
        <v>38</v>
      </c>
      <c r="K22" s="40" t="s">
        <v>37</v>
      </c>
      <c r="L22" s="50" t="s">
        <v>38</v>
      </c>
      <c r="M22" s="40" t="s">
        <v>39</v>
      </c>
      <c r="N22" s="41" t="s">
        <v>40</v>
      </c>
      <c r="O22" s="42">
        <f>IF(H22&gt;T19,H22-T19,0)</f>
        <v>0</v>
      </c>
      <c r="P22" s="41" t="s">
        <v>41</v>
      </c>
      <c r="Q22" s="41" t="s">
        <v>42</v>
      </c>
      <c r="R22" s="235"/>
      <c r="S22" s="238">
        <f>IF(H22&gt;0,SUM(I24:N24,O23,P24,Q24),"DNF")</f>
        <v>380</v>
      </c>
      <c r="T22" s="97"/>
      <c r="U22" s="97"/>
      <c r="V22" s="97"/>
    </row>
    <row r="23" spans="1:26" ht="15" customHeight="1" x14ac:dyDescent="0.25">
      <c r="A23" s="253"/>
      <c r="B23" s="256"/>
      <c r="C23" s="259"/>
      <c r="D23" s="101" t="s">
        <v>118</v>
      </c>
      <c r="E23" s="102"/>
      <c r="F23" s="222"/>
      <c r="G23" s="222"/>
      <c r="H23" s="225"/>
      <c r="I23" s="116">
        <v>0</v>
      </c>
      <c r="J23" s="87">
        <v>0</v>
      </c>
      <c r="K23" s="54"/>
      <c r="L23" s="48"/>
      <c r="M23" s="28"/>
      <c r="N23" s="44">
        <v>6</v>
      </c>
      <c r="O23" s="217">
        <f>O22*-1440</f>
        <v>0</v>
      </c>
      <c r="P23" s="28"/>
      <c r="Q23" s="27">
        <v>2</v>
      </c>
      <c r="R23" s="236"/>
      <c r="S23" s="239"/>
      <c r="T23" s="97"/>
      <c r="U23" s="97"/>
      <c r="V23" s="97"/>
    </row>
    <row r="24" spans="1:26" ht="15.75" customHeight="1" thickBot="1" x14ac:dyDescent="0.3">
      <c r="A24" s="254"/>
      <c r="B24" s="257"/>
      <c r="C24" s="260"/>
      <c r="D24" s="108" t="s">
        <v>119</v>
      </c>
      <c r="E24" s="109"/>
      <c r="F24" s="223"/>
      <c r="G24" s="223"/>
      <c r="H24" s="226"/>
      <c r="I24" s="219">
        <f>I23*5+J23*-5</f>
        <v>0</v>
      </c>
      <c r="J24" s="220"/>
      <c r="K24" s="245">
        <f>K23*5+L23*-5</f>
        <v>0</v>
      </c>
      <c r="L24" s="219"/>
      <c r="M24" s="43">
        <f>M23*20</f>
        <v>0</v>
      </c>
      <c r="N24" s="43">
        <f t="shared" ref="N24" si="8">N23*50</f>
        <v>300</v>
      </c>
      <c r="O24" s="218"/>
      <c r="P24" s="43">
        <f t="shared" ref="P24" si="9">P23*-5</f>
        <v>0</v>
      </c>
      <c r="Q24" s="73">
        <f>IF(Q23&gt;0,VLOOKUP(Q23,'Бодовање по времену доласка'!A1:B21,2,TRUE),0)</f>
        <v>80</v>
      </c>
      <c r="R24" s="237"/>
      <c r="S24" s="240"/>
      <c r="T24" s="97"/>
      <c r="U24" s="97"/>
      <c r="V24" s="97"/>
    </row>
    <row r="25" spans="1:26" ht="15" customHeight="1" x14ac:dyDescent="0.25">
      <c r="A25" s="252">
        <v>1</v>
      </c>
      <c r="B25" s="255" t="s">
        <v>136</v>
      </c>
      <c r="C25" s="258" t="s">
        <v>137</v>
      </c>
      <c r="D25" s="99" t="s">
        <v>138</v>
      </c>
      <c r="E25" s="100">
        <v>1153</v>
      </c>
      <c r="F25" s="221">
        <v>0.47916666666666669</v>
      </c>
      <c r="G25" s="221">
        <v>0.51388888888888895</v>
      </c>
      <c r="H25" s="224">
        <f>G25-F25</f>
        <v>3.4722222222222265E-2</v>
      </c>
      <c r="I25" s="49" t="s">
        <v>37</v>
      </c>
      <c r="J25" s="40" t="s">
        <v>38</v>
      </c>
      <c r="K25" s="40" t="s">
        <v>37</v>
      </c>
      <c r="L25" s="50" t="s">
        <v>38</v>
      </c>
      <c r="M25" s="40" t="s">
        <v>39</v>
      </c>
      <c r="N25" s="41" t="s">
        <v>40</v>
      </c>
      <c r="O25" s="42">
        <f>IF(H25&gt;T19,H25-T19,0)</f>
        <v>0</v>
      </c>
      <c r="P25" s="41" t="s">
        <v>41</v>
      </c>
      <c r="Q25" s="41" t="s">
        <v>42</v>
      </c>
      <c r="R25" s="235"/>
      <c r="S25" s="238">
        <f>IF(H25&gt;0,SUM(I27:N27,O26,P27,Q27),"DNF")</f>
        <v>400</v>
      </c>
      <c r="T25" s="97"/>
      <c r="U25" s="97"/>
      <c r="V25" s="97"/>
    </row>
    <row r="26" spans="1:26" ht="15" customHeight="1" x14ac:dyDescent="0.25">
      <c r="A26" s="253"/>
      <c r="B26" s="256"/>
      <c r="C26" s="259"/>
      <c r="D26" s="101" t="s">
        <v>139</v>
      </c>
      <c r="E26" s="102">
        <v>1154</v>
      </c>
      <c r="F26" s="222"/>
      <c r="G26" s="222"/>
      <c r="H26" s="225"/>
      <c r="I26" s="116">
        <v>0</v>
      </c>
      <c r="J26" s="87">
        <v>0</v>
      </c>
      <c r="K26" s="54"/>
      <c r="L26" s="48"/>
      <c r="M26" s="28"/>
      <c r="N26" s="44">
        <v>6</v>
      </c>
      <c r="O26" s="217">
        <f>O25*-1440</f>
        <v>0</v>
      </c>
      <c r="P26" s="28"/>
      <c r="Q26" s="27">
        <v>1</v>
      </c>
      <c r="R26" s="236"/>
      <c r="S26" s="239"/>
      <c r="T26" s="97"/>
      <c r="U26" s="97"/>
      <c r="V26" s="97"/>
    </row>
    <row r="27" spans="1:26" ht="15.75" customHeight="1" thickBot="1" x14ac:dyDescent="0.3">
      <c r="A27" s="254"/>
      <c r="B27" s="257"/>
      <c r="C27" s="260"/>
      <c r="D27" s="108" t="s">
        <v>140</v>
      </c>
      <c r="E27" s="109">
        <v>1155</v>
      </c>
      <c r="F27" s="223"/>
      <c r="G27" s="223"/>
      <c r="H27" s="226"/>
      <c r="I27" s="219">
        <f>I26*5+J26*-5</f>
        <v>0</v>
      </c>
      <c r="J27" s="220"/>
      <c r="K27" s="245">
        <f>K26*5+L26*-5</f>
        <v>0</v>
      </c>
      <c r="L27" s="219"/>
      <c r="M27" s="43">
        <f>M26*20</f>
        <v>0</v>
      </c>
      <c r="N27" s="43">
        <f t="shared" ref="N27" si="10">N26*50</f>
        <v>300</v>
      </c>
      <c r="O27" s="218"/>
      <c r="P27" s="43">
        <f t="shared" ref="P27" si="11">P26*-5</f>
        <v>0</v>
      </c>
      <c r="Q27" s="73">
        <f>IF(Q26&gt;0,VLOOKUP(Q26,'Бодовање по времену доласка'!A1:B21,2,TRUE),0)</f>
        <v>100</v>
      </c>
      <c r="R27" s="237"/>
      <c r="S27" s="240"/>
      <c r="T27" s="97"/>
      <c r="U27" s="97"/>
      <c r="V27" s="97"/>
    </row>
    <row r="28" spans="1:26" ht="15" customHeight="1" x14ac:dyDescent="0.25">
      <c r="A28" s="252">
        <v>4</v>
      </c>
      <c r="B28" s="261" t="s">
        <v>158</v>
      </c>
      <c r="C28" s="258" t="s">
        <v>162</v>
      </c>
      <c r="D28" s="99" t="s">
        <v>159</v>
      </c>
      <c r="E28" s="100"/>
      <c r="F28" s="221">
        <v>0.4861111111111111</v>
      </c>
      <c r="G28" s="221">
        <v>0.55069444444444449</v>
      </c>
      <c r="H28" s="224">
        <f t="shared" ref="H28" si="12">G28-F28</f>
        <v>6.4583333333333381E-2</v>
      </c>
      <c r="I28" s="49" t="s">
        <v>37</v>
      </c>
      <c r="J28" s="40" t="s">
        <v>38</v>
      </c>
      <c r="K28" s="40" t="s">
        <v>37</v>
      </c>
      <c r="L28" s="50" t="s">
        <v>38</v>
      </c>
      <c r="M28" s="40" t="s">
        <v>39</v>
      </c>
      <c r="N28" s="41" t="s">
        <v>40</v>
      </c>
      <c r="O28" s="42">
        <f>IF(H28&gt;T19,H28-T19,0)</f>
        <v>0</v>
      </c>
      <c r="P28" s="41" t="s">
        <v>41</v>
      </c>
      <c r="Q28" s="41" t="s">
        <v>42</v>
      </c>
      <c r="R28" s="235"/>
      <c r="S28" s="238">
        <f>IF(H28&gt;0,SUM(I30:N30,O29,P30,Q30),"DNF")</f>
        <v>340</v>
      </c>
      <c r="T28" s="97"/>
      <c r="U28" s="97"/>
      <c r="V28" s="97"/>
    </row>
    <row r="29" spans="1:26" ht="15" customHeight="1" x14ac:dyDescent="0.25">
      <c r="A29" s="253"/>
      <c r="B29" s="262"/>
      <c r="C29" s="259"/>
      <c r="D29" s="101" t="s">
        <v>160</v>
      </c>
      <c r="E29" s="102"/>
      <c r="F29" s="222"/>
      <c r="G29" s="222"/>
      <c r="H29" s="225"/>
      <c r="I29" s="116">
        <v>0</v>
      </c>
      <c r="J29" s="87">
        <v>0</v>
      </c>
      <c r="K29" s="54"/>
      <c r="L29" s="48"/>
      <c r="M29" s="28"/>
      <c r="N29" s="44">
        <v>6</v>
      </c>
      <c r="O29" s="217">
        <f>O28*-1440</f>
        <v>0</v>
      </c>
      <c r="P29" s="28"/>
      <c r="Q29" s="27">
        <v>4</v>
      </c>
      <c r="R29" s="236"/>
      <c r="S29" s="239"/>
      <c r="T29" s="97"/>
      <c r="U29" s="97"/>
      <c r="V29" s="97"/>
    </row>
    <row r="30" spans="1:26" ht="15.75" customHeight="1" thickBot="1" x14ac:dyDescent="0.3">
      <c r="A30" s="254"/>
      <c r="B30" s="263"/>
      <c r="C30" s="260"/>
      <c r="D30" s="108" t="s">
        <v>161</v>
      </c>
      <c r="E30" s="109"/>
      <c r="F30" s="223"/>
      <c r="G30" s="223"/>
      <c r="H30" s="226"/>
      <c r="I30" s="219">
        <f>I29*5+J29*-5</f>
        <v>0</v>
      </c>
      <c r="J30" s="220"/>
      <c r="K30" s="245">
        <f>K29*5+L29*-5</f>
        <v>0</v>
      </c>
      <c r="L30" s="219"/>
      <c r="M30" s="43">
        <f>M29*20</f>
        <v>0</v>
      </c>
      <c r="N30" s="43">
        <f t="shared" ref="N30" si="13">N29*50</f>
        <v>300</v>
      </c>
      <c r="O30" s="218"/>
      <c r="P30" s="43">
        <f t="shared" ref="P30" si="14">P29*-5</f>
        <v>0</v>
      </c>
      <c r="Q30" s="73">
        <f>IF(Q29&gt;0,VLOOKUP(Q29,'Бодовање по времену доласка'!A1:B21,2,TRUE),0)</f>
        <v>40</v>
      </c>
      <c r="R30" s="237"/>
      <c r="S30" s="240"/>
      <c r="T30" s="97"/>
      <c r="U30" s="97"/>
      <c r="V30" s="97"/>
    </row>
    <row r="31" spans="1:26" ht="18.75" customHeight="1" thickBot="1" x14ac:dyDescent="0.3">
      <c r="A31" s="227" t="s">
        <v>21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</row>
    <row r="32" spans="1:26" ht="15" customHeight="1" x14ac:dyDescent="0.25">
      <c r="A32" s="229">
        <f>IF((S32&lt;&gt;"DNF"),RANK(S32,S32:S40,0),"DNF")</f>
        <v>3</v>
      </c>
      <c r="B32" s="246" t="s">
        <v>87</v>
      </c>
      <c r="C32" s="246" t="s">
        <v>86</v>
      </c>
      <c r="D32" s="99" t="s">
        <v>88</v>
      </c>
      <c r="E32" s="100">
        <v>13449</v>
      </c>
      <c r="F32" s="212">
        <v>0.4826388888888889</v>
      </c>
      <c r="G32" s="212">
        <v>0.59166666666666667</v>
      </c>
      <c r="H32" s="224">
        <f>IF(AND(F32&gt;0,G32-F32&lt;V32),G32-F32,0)</f>
        <v>0.10902777777777778</v>
      </c>
      <c r="I32" s="49" t="s">
        <v>37</v>
      </c>
      <c r="J32" s="40" t="s">
        <v>38</v>
      </c>
      <c r="K32" s="40" t="s">
        <v>37</v>
      </c>
      <c r="L32" s="50" t="s">
        <v>38</v>
      </c>
      <c r="M32" s="40" t="s">
        <v>39</v>
      </c>
      <c r="N32" s="41" t="s">
        <v>40</v>
      </c>
      <c r="O32" s="42">
        <f>IF(H32&gt;T32,H32-T32,0)</f>
        <v>4.8611111111111077E-3</v>
      </c>
      <c r="P32" s="41" t="s">
        <v>41</v>
      </c>
      <c r="Q32" s="41" t="s">
        <v>42</v>
      </c>
      <c r="R32" s="235"/>
      <c r="S32" s="238">
        <f>IF(H32&gt;0,SUM(I34:N34,O33,P34,Q34),"DNF")</f>
        <v>243</v>
      </c>
      <c r="T32" s="241">
        <v>0.10416666666666667</v>
      </c>
      <c r="U32" s="242"/>
      <c r="V32" s="215">
        <v>0.15625</v>
      </c>
    </row>
    <row r="33" spans="1:22" ht="15.75" customHeight="1" thickBot="1" x14ac:dyDescent="0.3">
      <c r="A33" s="230"/>
      <c r="B33" s="247"/>
      <c r="C33" s="247"/>
      <c r="D33" s="101" t="s">
        <v>89</v>
      </c>
      <c r="E33" s="102">
        <v>13450</v>
      </c>
      <c r="F33" s="213"/>
      <c r="G33" s="213"/>
      <c r="H33" s="225"/>
      <c r="I33" s="103"/>
      <c r="J33" s="104"/>
      <c r="K33" s="28">
        <v>11</v>
      </c>
      <c r="L33" s="105">
        <v>19</v>
      </c>
      <c r="M33" s="28">
        <v>2</v>
      </c>
      <c r="N33" s="44">
        <v>5</v>
      </c>
      <c r="O33" s="217">
        <f>O32*-1440</f>
        <v>-6.9999999999999947</v>
      </c>
      <c r="P33" s="28"/>
      <c r="Q33" s="27"/>
      <c r="R33" s="236"/>
      <c r="S33" s="239"/>
      <c r="T33" s="243"/>
      <c r="U33" s="244"/>
      <c r="V33" s="216"/>
    </row>
    <row r="34" spans="1:22" ht="15.75" customHeight="1" thickBot="1" x14ac:dyDescent="0.3">
      <c r="A34" s="231"/>
      <c r="B34" s="248"/>
      <c r="C34" s="248"/>
      <c r="D34" s="108" t="s">
        <v>90</v>
      </c>
      <c r="E34" s="109"/>
      <c r="F34" s="214"/>
      <c r="G34" s="214"/>
      <c r="H34" s="226"/>
      <c r="I34" s="219">
        <f>I33*5+J33*-5</f>
        <v>0</v>
      </c>
      <c r="J34" s="220"/>
      <c r="K34" s="264">
        <f>K33*5+L33*-5</f>
        <v>-40</v>
      </c>
      <c r="L34" s="220"/>
      <c r="M34" s="43">
        <f>M33*20</f>
        <v>40</v>
      </c>
      <c r="N34" s="43">
        <f>N33*50</f>
        <v>250</v>
      </c>
      <c r="O34" s="218"/>
      <c r="P34" s="43">
        <f>P33*-5</f>
        <v>0</v>
      </c>
      <c r="Q34" s="73">
        <f>IF(Q33&gt;0,VLOOKUP(Q33,'Бодовање по времену доласка'!A2:B21,2,TRUE),0)</f>
        <v>0</v>
      </c>
      <c r="R34" s="237"/>
      <c r="S34" s="240"/>
      <c r="T34" s="97"/>
      <c r="U34" s="97"/>
      <c r="V34" s="97"/>
    </row>
    <row r="35" spans="1:22" ht="15" customHeight="1" x14ac:dyDescent="0.25">
      <c r="A35" s="229">
        <f>IF((S35&lt;&gt;"DNF"),RANK(S35,S32:S40,0),"DNF")</f>
        <v>1</v>
      </c>
      <c r="B35" s="246" t="s">
        <v>178</v>
      </c>
      <c r="C35" s="209" t="s">
        <v>162</v>
      </c>
      <c r="D35" s="99" t="s">
        <v>171</v>
      </c>
      <c r="E35" s="100"/>
      <c r="F35" s="221">
        <v>0.4861111111111111</v>
      </c>
      <c r="G35" s="221">
        <v>0.60347222222222219</v>
      </c>
      <c r="H35" s="224">
        <f>IF(AND(F35&gt;0,G35-F35&lt;V32),G35-F35,0)</f>
        <v>0.11736111111111108</v>
      </c>
      <c r="I35" s="49" t="s">
        <v>37</v>
      </c>
      <c r="J35" s="40" t="s">
        <v>38</v>
      </c>
      <c r="K35" s="40" t="s">
        <v>37</v>
      </c>
      <c r="L35" s="50" t="s">
        <v>38</v>
      </c>
      <c r="M35" s="40" t="s">
        <v>39</v>
      </c>
      <c r="N35" s="41" t="s">
        <v>40</v>
      </c>
      <c r="O35" s="42">
        <f>IF(H35&gt;T32,H35-T32,0)</f>
        <v>1.3194444444444411E-2</v>
      </c>
      <c r="P35" s="41" t="s">
        <v>41</v>
      </c>
      <c r="Q35" s="41" t="s">
        <v>42</v>
      </c>
      <c r="R35" s="235"/>
      <c r="S35" s="238">
        <f>IF(H35&gt;0,SUM(I37:N37,O36,P37,Q37),"DNF")</f>
        <v>511.00000000000006</v>
      </c>
      <c r="T35" s="97"/>
      <c r="U35" s="97"/>
      <c r="V35" s="97"/>
    </row>
    <row r="36" spans="1:22" ht="15" customHeight="1" x14ac:dyDescent="0.25">
      <c r="A36" s="230"/>
      <c r="B36" s="247"/>
      <c r="C36" s="210"/>
      <c r="D36" s="101" t="s">
        <v>172</v>
      </c>
      <c r="E36" s="102"/>
      <c r="F36" s="222"/>
      <c r="G36" s="222"/>
      <c r="H36" s="225"/>
      <c r="I36" s="116"/>
      <c r="J36" s="87"/>
      <c r="K36" s="54">
        <v>28</v>
      </c>
      <c r="L36" s="48">
        <v>2</v>
      </c>
      <c r="M36" s="28">
        <v>0</v>
      </c>
      <c r="N36" s="44">
        <v>6</v>
      </c>
      <c r="O36" s="217">
        <f>O35*-1440</f>
        <v>-18.999999999999954</v>
      </c>
      <c r="P36" s="28"/>
      <c r="Q36" s="27">
        <v>1</v>
      </c>
      <c r="R36" s="236"/>
      <c r="S36" s="239"/>
      <c r="T36" s="97"/>
      <c r="U36" s="97"/>
      <c r="V36" s="97"/>
    </row>
    <row r="37" spans="1:22" ht="15.75" customHeight="1" thickBot="1" x14ac:dyDescent="0.3">
      <c r="A37" s="231"/>
      <c r="B37" s="248"/>
      <c r="C37" s="211"/>
      <c r="D37" s="108" t="s">
        <v>173</v>
      </c>
      <c r="E37" s="109"/>
      <c r="F37" s="223"/>
      <c r="G37" s="223"/>
      <c r="H37" s="226"/>
      <c r="I37" s="219">
        <f>I36*5+J36*-5</f>
        <v>0</v>
      </c>
      <c r="J37" s="220"/>
      <c r="K37" s="245">
        <f>K36*5+L36*-5</f>
        <v>130</v>
      </c>
      <c r="L37" s="219"/>
      <c r="M37" s="43">
        <f>M36*20</f>
        <v>0</v>
      </c>
      <c r="N37" s="43">
        <f t="shared" ref="N37" si="15">N36*50</f>
        <v>300</v>
      </c>
      <c r="O37" s="218"/>
      <c r="P37" s="43">
        <f t="shared" ref="P37" si="16">P36*-5</f>
        <v>0</v>
      </c>
      <c r="Q37" s="73">
        <f>IF(Q36&gt;0,VLOOKUP(Q36,'Бодовање по времену доласка'!A2:B21,2,TRUE),0)</f>
        <v>100</v>
      </c>
      <c r="R37" s="237"/>
      <c r="S37" s="240"/>
      <c r="T37" s="97"/>
      <c r="U37" s="97"/>
      <c r="V37" s="97"/>
    </row>
    <row r="38" spans="1:22" ht="15" customHeight="1" x14ac:dyDescent="0.25">
      <c r="A38" s="229">
        <f>IF((S38&lt;&gt;"DNF"),RANK(S38,S32:S40,0),"DNF")</f>
        <v>2</v>
      </c>
      <c r="B38" s="246" t="s">
        <v>179</v>
      </c>
      <c r="C38" s="209" t="s">
        <v>162</v>
      </c>
      <c r="D38" s="99" t="s">
        <v>229</v>
      </c>
      <c r="E38" s="100"/>
      <c r="F38" s="221">
        <v>0.47916666666666669</v>
      </c>
      <c r="G38" s="221">
        <v>0.60277777777777775</v>
      </c>
      <c r="H38" s="224">
        <f>IF(AND(F38&gt;0,G38-F38&lt;V32),G38-F38,0)</f>
        <v>0.12361111111111106</v>
      </c>
      <c r="I38" s="49" t="s">
        <v>37</v>
      </c>
      <c r="J38" s="40" t="s">
        <v>38</v>
      </c>
      <c r="K38" s="40" t="s">
        <v>37</v>
      </c>
      <c r="L38" s="50" t="s">
        <v>38</v>
      </c>
      <c r="M38" s="40" t="s">
        <v>39</v>
      </c>
      <c r="N38" s="41" t="s">
        <v>40</v>
      </c>
      <c r="O38" s="42">
        <f>IF(H38&gt;T32,H38-T32,0)</f>
        <v>1.9444444444444389E-2</v>
      </c>
      <c r="P38" s="41" t="s">
        <v>41</v>
      </c>
      <c r="Q38" s="41" t="s">
        <v>42</v>
      </c>
      <c r="R38" s="235"/>
      <c r="S38" s="238">
        <f>IF(H38&gt;0,SUM(I40:N40,O39,P40,Q40),"DNF")</f>
        <v>377.00000000000006</v>
      </c>
      <c r="T38" s="97"/>
      <c r="U38" s="97"/>
      <c r="V38" s="97"/>
    </row>
    <row r="39" spans="1:22" ht="15" customHeight="1" x14ac:dyDescent="0.25">
      <c r="A39" s="230"/>
      <c r="B39" s="247"/>
      <c r="C39" s="210"/>
      <c r="D39" s="101" t="s">
        <v>225</v>
      </c>
      <c r="E39" s="102"/>
      <c r="F39" s="222"/>
      <c r="G39" s="222"/>
      <c r="H39" s="225"/>
      <c r="I39" s="116"/>
      <c r="J39" s="87"/>
      <c r="K39" s="54">
        <v>6</v>
      </c>
      <c r="L39" s="48">
        <v>9</v>
      </c>
      <c r="M39" s="28">
        <v>2</v>
      </c>
      <c r="N39" s="44">
        <v>6</v>
      </c>
      <c r="O39" s="217">
        <f>O38*-1440</f>
        <v>-27.999999999999922</v>
      </c>
      <c r="P39" s="28"/>
      <c r="Q39" s="27">
        <v>2</v>
      </c>
      <c r="R39" s="236"/>
      <c r="S39" s="239"/>
      <c r="T39" s="97"/>
      <c r="U39" s="97"/>
      <c r="V39" s="97"/>
    </row>
    <row r="40" spans="1:22" ht="15.75" customHeight="1" thickBot="1" x14ac:dyDescent="0.3">
      <c r="A40" s="231"/>
      <c r="B40" s="248"/>
      <c r="C40" s="211"/>
      <c r="D40" s="108" t="s">
        <v>180</v>
      </c>
      <c r="E40" s="109"/>
      <c r="F40" s="223"/>
      <c r="G40" s="223"/>
      <c r="H40" s="226"/>
      <c r="I40" s="219">
        <f>I39*5+J39*-5</f>
        <v>0</v>
      </c>
      <c r="J40" s="220"/>
      <c r="K40" s="245">
        <f>K39*5+L39*-5</f>
        <v>-15</v>
      </c>
      <c r="L40" s="219"/>
      <c r="M40" s="43">
        <f>M39*20</f>
        <v>40</v>
      </c>
      <c r="N40" s="43">
        <f t="shared" ref="N40" si="17">N39*50</f>
        <v>300</v>
      </c>
      <c r="O40" s="218"/>
      <c r="P40" s="43">
        <f t="shared" ref="P40" si="18">P39*-5</f>
        <v>0</v>
      </c>
      <c r="Q40" s="73">
        <f>IF(Q39&gt;0,VLOOKUP(Q39,'Бодовање по времену доласка'!A2:B21,2,TRUE),0)</f>
        <v>80</v>
      </c>
      <c r="R40" s="237"/>
      <c r="S40" s="240"/>
      <c r="T40" s="97"/>
      <c r="U40" s="97"/>
      <c r="V40" s="97"/>
    </row>
    <row r="41" spans="1:22" ht="18.75" customHeight="1" thickBot="1" x14ac:dyDescent="0.3">
      <c r="A41" s="227" t="s">
        <v>12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</row>
    <row r="42" spans="1:22" ht="15" customHeight="1" x14ac:dyDescent="0.25">
      <c r="A42" s="229">
        <f>IF((S42&lt;&gt;"DNF"),RANK(S42,S42:S47,0),"DNF")</f>
        <v>1</v>
      </c>
      <c r="B42" s="232" t="s">
        <v>120</v>
      </c>
      <c r="C42" s="209" t="s">
        <v>116</v>
      </c>
      <c r="D42" s="99" t="s">
        <v>121</v>
      </c>
      <c r="E42" s="100"/>
      <c r="F42" s="212">
        <v>0.47916666666666669</v>
      </c>
      <c r="G42" s="212">
        <v>0.5541666666666667</v>
      </c>
      <c r="H42" s="224">
        <f>IF(AND(F42&gt;0,G42-F42&lt;V42),G42-F42,0)</f>
        <v>7.5000000000000011E-2</v>
      </c>
      <c r="I42" s="49" t="s">
        <v>37</v>
      </c>
      <c r="J42" s="40" t="s">
        <v>38</v>
      </c>
      <c r="K42" s="40" t="s">
        <v>37</v>
      </c>
      <c r="L42" s="50" t="s">
        <v>38</v>
      </c>
      <c r="M42" s="40" t="s">
        <v>39</v>
      </c>
      <c r="N42" s="41" t="s">
        <v>40</v>
      </c>
      <c r="O42" s="42">
        <f>IF(H42&gt;T42,H42-T42,0)</f>
        <v>0</v>
      </c>
      <c r="P42" s="41" t="s">
        <v>41</v>
      </c>
      <c r="Q42" s="41" t="s">
        <v>42</v>
      </c>
      <c r="R42" s="235"/>
      <c r="S42" s="238">
        <f>IF(H42&gt;0,SUM(I44:N44,O43,P44,Q44),"DNF")</f>
        <v>750</v>
      </c>
      <c r="T42" s="241">
        <v>0.10416666666666667</v>
      </c>
      <c r="U42" s="242"/>
      <c r="V42" s="215">
        <v>0.15625</v>
      </c>
    </row>
    <row r="43" spans="1:22" ht="15.75" customHeight="1" thickBot="1" x14ac:dyDescent="0.3">
      <c r="A43" s="230"/>
      <c r="B43" s="233"/>
      <c r="C43" s="210"/>
      <c r="D43" s="101" t="s">
        <v>122</v>
      </c>
      <c r="E43" s="102"/>
      <c r="F43" s="213"/>
      <c r="G43" s="213"/>
      <c r="H43" s="225"/>
      <c r="I43" s="103"/>
      <c r="J43" s="104"/>
      <c r="K43" s="28">
        <v>29</v>
      </c>
      <c r="L43" s="105">
        <v>1</v>
      </c>
      <c r="M43" s="28">
        <v>3</v>
      </c>
      <c r="N43" s="44">
        <v>9</v>
      </c>
      <c r="O43" s="217">
        <f>O42*-1440</f>
        <v>0</v>
      </c>
      <c r="P43" s="28"/>
      <c r="Q43" s="27">
        <v>1</v>
      </c>
      <c r="R43" s="236"/>
      <c r="S43" s="239"/>
      <c r="T43" s="243"/>
      <c r="U43" s="244"/>
      <c r="V43" s="216"/>
    </row>
    <row r="44" spans="1:22" ht="15.75" customHeight="1" thickBot="1" x14ac:dyDescent="0.3">
      <c r="A44" s="231"/>
      <c r="B44" s="234"/>
      <c r="C44" s="211"/>
      <c r="D44" s="108" t="s">
        <v>123</v>
      </c>
      <c r="E44" s="109"/>
      <c r="F44" s="214"/>
      <c r="G44" s="214"/>
      <c r="H44" s="226"/>
      <c r="I44" s="219">
        <f>I43*5+J43*-5</f>
        <v>0</v>
      </c>
      <c r="J44" s="220"/>
      <c r="K44" s="245">
        <f>K43*5+L43*-5</f>
        <v>140</v>
      </c>
      <c r="L44" s="219"/>
      <c r="M44" s="43">
        <f>M43*20</f>
        <v>60</v>
      </c>
      <c r="N44" s="43">
        <f>N43*50</f>
        <v>450</v>
      </c>
      <c r="O44" s="218"/>
      <c r="P44" s="43">
        <f>P43*-5</f>
        <v>0</v>
      </c>
      <c r="Q44" s="73">
        <f>IF(Q43&gt;0,VLOOKUP(Q43,'Бодовање по времену доласка'!A2:B21,2,TRUE),0)</f>
        <v>100</v>
      </c>
      <c r="R44" s="237"/>
      <c r="S44" s="240"/>
      <c r="T44" s="97"/>
      <c r="U44" s="97"/>
      <c r="V44" s="97"/>
    </row>
    <row r="45" spans="1:22" ht="15" customHeight="1" x14ac:dyDescent="0.25">
      <c r="A45" s="229">
        <f>IF((S45&lt;&gt;"DNF"),RANK(S45,S42:S47,0),"DNF")</f>
        <v>2</v>
      </c>
      <c r="B45" s="246" t="s">
        <v>174</v>
      </c>
      <c r="C45" s="209" t="s">
        <v>162</v>
      </c>
      <c r="D45" s="99" t="s">
        <v>175</v>
      </c>
      <c r="E45" s="100"/>
      <c r="F45" s="221">
        <v>0.4826388888888889</v>
      </c>
      <c r="G45" s="221">
        <v>0.58888888888888891</v>
      </c>
      <c r="H45" s="224">
        <f>IF(AND(F45&gt;0,G45-F45&lt;V42),G45-F45,0)</f>
        <v>0.10625000000000001</v>
      </c>
      <c r="I45" s="49" t="s">
        <v>37</v>
      </c>
      <c r="J45" s="40" t="s">
        <v>38</v>
      </c>
      <c r="K45" s="40" t="s">
        <v>37</v>
      </c>
      <c r="L45" s="50" t="s">
        <v>38</v>
      </c>
      <c r="M45" s="40" t="s">
        <v>39</v>
      </c>
      <c r="N45" s="41" t="s">
        <v>40</v>
      </c>
      <c r="O45" s="42">
        <f>IF(H45&gt;T42,H45-T42,0)</f>
        <v>2.0833333333333398E-3</v>
      </c>
      <c r="P45" s="41" t="s">
        <v>41</v>
      </c>
      <c r="Q45" s="41" t="s">
        <v>42</v>
      </c>
      <c r="R45" s="235"/>
      <c r="S45" s="238">
        <f>IF(H45&gt;0,SUM(I47:N47,O46,P47,Q47),"DNF")</f>
        <v>132</v>
      </c>
      <c r="T45" s="97"/>
      <c r="U45" s="97"/>
      <c r="V45" s="97"/>
    </row>
    <row r="46" spans="1:22" ht="15" customHeight="1" x14ac:dyDescent="0.25">
      <c r="A46" s="230"/>
      <c r="B46" s="247"/>
      <c r="C46" s="210"/>
      <c r="D46" s="101" t="s">
        <v>176</v>
      </c>
      <c r="E46" s="102"/>
      <c r="F46" s="222"/>
      <c r="G46" s="222"/>
      <c r="H46" s="225"/>
      <c r="I46" s="116"/>
      <c r="J46" s="87"/>
      <c r="K46" s="54">
        <v>7</v>
      </c>
      <c r="L46" s="48">
        <v>18</v>
      </c>
      <c r="M46" s="28">
        <v>2</v>
      </c>
      <c r="N46" s="44">
        <v>3</v>
      </c>
      <c r="O46" s="217">
        <f>O45*-1440</f>
        <v>-3.0000000000000093</v>
      </c>
      <c r="P46" s="28"/>
      <c r="Q46" s="78"/>
      <c r="R46" s="236"/>
      <c r="S46" s="239"/>
      <c r="T46" s="97"/>
      <c r="U46" s="97"/>
      <c r="V46" s="97"/>
    </row>
    <row r="47" spans="1:22" ht="15.75" customHeight="1" thickBot="1" x14ac:dyDescent="0.3">
      <c r="A47" s="231"/>
      <c r="B47" s="248"/>
      <c r="C47" s="211"/>
      <c r="D47" s="108" t="s">
        <v>177</v>
      </c>
      <c r="E47" s="109"/>
      <c r="F47" s="223"/>
      <c r="G47" s="223"/>
      <c r="H47" s="226"/>
      <c r="I47" s="219">
        <f>I46*5+J46*-5</f>
        <v>0</v>
      </c>
      <c r="J47" s="220"/>
      <c r="K47" s="245">
        <f>K46*5+L46*-5</f>
        <v>-55</v>
      </c>
      <c r="L47" s="219"/>
      <c r="M47" s="43">
        <f>M46*20</f>
        <v>40</v>
      </c>
      <c r="N47" s="43">
        <f t="shared" ref="N47" si="19">N46*50</f>
        <v>150</v>
      </c>
      <c r="O47" s="218"/>
      <c r="P47" s="43">
        <f t="shared" ref="P47" si="20">P46*-5</f>
        <v>0</v>
      </c>
      <c r="Q47" s="73">
        <f>IF(Q46&gt;0,VLOOKUP(Q46,'Бодовање по времену доласка'!A2:B21,2,TRUE),0)</f>
        <v>0</v>
      </c>
      <c r="R47" s="237"/>
      <c r="S47" s="240"/>
      <c r="T47" s="97"/>
      <c r="U47" s="97"/>
      <c r="V47" s="97"/>
    </row>
    <row r="48" spans="1:22" thickBot="1" x14ac:dyDescent="0.3">
      <c r="A48" s="227" t="s">
        <v>8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</row>
    <row r="49" spans="1:22" ht="15" customHeight="1" x14ac:dyDescent="0.25">
      <c r="A49" s="229">
        <f>IF((S49&lt;&gt;"DNF"),RANK(S49,S49:S63,0),"DNF")</f>
        <v>3</v>
      </c>
      <c r="B49" s="232" t="s">
        <v>61</v>
      </c>
      <c r="C49" s="209" t="s">
        <v>220</v>
      </c>
      <c r="D49" s="99" t="s">
        <v>208</v>
      </c>
      <c r="E49" s="100"/>
      <c r="F49" s="212">
        <v>0.47916666666666669</v>
      </c>
      <c r="G49" s="212">
        <v>0.6430555555555556</v>
      </c>
      <c r="H49" s="224">
        <f>IF(AND(F49&gt;0,G49-F49&lt;V49),G49-F49,0)</f>
        <v>0.16388888888888892</v>
      </c>
      <c r="I49" s="49" t="s">
        <v>37</v>
      </c>
      <c r="J49" s="40" t="s">
        <v>38</v>
      </c>
      <c r="K49" s="40" t="s">
        <v>37</v>
      </c>
      <c r="L49" s="50" t="s">
        <v>38</v>
      </c>
      <c r="M49" s="40" t="s">
        <v>39</v>
      </c>
      <c r="N49" s="41" t="s">
        <v>40</v>
      </c>
      <c r="O49" s="42">
        <f>IF(H49&gt;T49,H49-T49,0)</f>
        <v>2.5000000000000022E-2</v>
      </c>
      <c r="P49" s="41" t="s">
        <v>41</v>
      </c>
      <c r="Q49" s="41" t="s">
        <v>42</v>
      </c>
      <c r="R49" s="235"/>
      <c r="S49" s="238">
        <f>IF(H49&gt;0,SUM(I51:N51,O50,P51,Q51),"DNF")</f>
        <v>479</v>
      </c>
      <c r="T49" s="241">
        <v>0.1388888888888889</v>
      </c>
      <c r="U49" s="242"/>
      <c r="V49" s="215">
        <v>0.20833333333333334</v>
      </c>
    </row>
    <row r="50" spans="1:22" ht="15.75" customHeight="1" thickBot="1" x14ac:dyDescent="0.3">
      <c r="A50" s="230"/>
      <c r="B50" s="233"/>
      <c r="C50" s="210"/>
      <c r="D50" s="101" t="s">
        <v>63</v>
      </c>
      <c r="E50" s="102"/>
      <c r="F50" s="213"/>
      <c r="G50" s="213"/>
      <c r="H50" s="225"/>
      <c r="I50" s="103"/>
      <c r="J50" s="104"/>
      <c r="K50" s="28">
        <v>25</v>
      </c>
      <c r="L50" s="105">
        <v>4</v>
      </c>
      <c r="M50" s="28">
        <v>3</v>
      </c>
      <c r="N50" s="44">
        <v>7</v>
      </c>
      <c r="O50" s="217">
        <f>O49*-1440</f>
        <v>-36.000000000000028</v>
      </c>
      <c r="P50" s="28"/>
      <c r="Q50" s="78"/>
      <c r="R50" s="236"/>
      <c r="S50" s="239"/>
      <c r="T50" s="243"/>
      <c r="U50" s="244"/>
      <c r="V50" s="216"/>
    </row>
    <row r="51" spans="1:22" ht="15.75" customHeight="1" thickBot="1" x14ac:dyDescent="0.3">
      <c r="A51" s="231"/>
      <c r="B51" s="234"/>
      <c r="C51" s="211"/>
      <c r="D51" s="108" t="s">
        <v>62</v>
      </c>
      <c r="E51" s="109"/>
      <c r="F51" s="214"/>
      <c r="G51" s="214"/>
      <c r="H51" s="226"/>
      <c r="I51" s="219">
        <f>I50*5+J50*-5</f>
        <v>0</v>
      </c>
      <c r="J51" s="220"/>
      <c r="K51" s="245">
        <f>K50*5+L50*-5</f>
        <v>105</v>
      </c>
      <c r="L51" s="219"/>
      <c r="M51" s="43">
        <f>M50*20</f>
        <v>60</v>
      </c>
      <c r="N51" s="43">
        <f>N50*50</f>
        <v>350</v>
      </c>
      <c r="O51" s="218"/>
      <c r="P51" s="43">
        <f>P50*-5</f>
        <v>0</v>
      </c>
      <c r="Q51" s="73">
        <f>IF(Q50&gt;0,VLOOKUP(Q50,'Бодовање по времену доласка'!A2:B21,2,TRUE),0)</f>
        <v>0</v>
      </c>
      <c r="R51" s="237"/>
      <c r="S51" s="240"/>
      <c r="T51" s="97"/>
      <c r="U51" s="97"/>
      <c r="V51" s="97"/>
    </row>
    <row r="52" spans="1:22" ht="15" customHeight="1" x14ac:dyDescent="0.25">
      <c r="A52" s="229">
        <f>IF((S52&lt;&gt;"DNF"),RANK(S52,S49:S63,0),"DNF")</f>
        <v>2</v>
      </c>
      <c r="B52" s="246" t="s">
        <v>82</v>
      </c>
      <c r="C52" s="209" t="s">
        <v>78</v>
      </c>
      <c r="D52" s="99" t="s">
        <v>79</v>
      </c>
      <c r="E52" s="100"/>
      <c r="F52" s="221">
        <v>0.4861111111111111</v>
      </c>
      <c r="G52" s="221">
        <v>0.66805555555555562</v>
      </c>
      <c r="H52" s="224">
        <f>IF(AND(F52&gt;0,G52-F52&lt;V49),G52-F52,0)</f>
        <v>0.18194444444444452</v>
      </c>
      <c r="I52" s="49" t="s">
        <v>37</v>
      </c>
      <c r="J52" s="40" t="s">
        <v>38</v>
      </c>
      <c r="K52" s="40" t="s">
        <v>37</v>
      </c>
      <c r="L52" s="50" t="s">
        <v>38</v>
      </c>
      <c r="M52" s="40" t="s">
        <v>39</v>
      </c>
      <c r="N52" s="41" t="s">
        <v>40</v>
      </c>
      <c r="O52" s="42">
        <f>IF(H52&gt;T49,H52-T49,0)</f>
        <v>4.3055555555555625E-2</v>
      </c>
      <c r="P52" s="41" t="s">
        <v>41</v>
      </c>
      <c r="Q52" s="41" t="s">
        <v>42</v>
      </c>
      <c r="R52" s="235"/>
      <c r="S52" s="238">
        <f>IF(H52&gt;0,SUM(I54:N54,O53,P54,Q54),"DNF")</f>
        <v>627.99999999999989</v>
      </c>
      <c r="T52" s="97"/>
      <c r="U52" s="97"/>
      <c r="V52" s="97"/>
    </row>
    <row r="53" spans="1:22" ht="15" customHeight="1" x14ac:dyDescent="0.25">
      <c r="A53" s="230"/>
      <c r="B53" s="247"/>
      <c r="C53" s="210"/>
      <c r="D53" s="101" t="s">
        <v>80</v>
      </c>
      <c r="E53" s="102"/>
      <c r="F53" s="222"/>
      <c r="G53" s="222"/>
      <c r="H53" s="225"/>
      <c r="I53" s="116"/>
      <c r="J53" s="87"/>
      <c r="K53" s="54">
        <v>13</v>
      </c>
      <c r="L53" s="48">
        <v>13</v>
      </c>
      <c r="M53" s="28">
        <v>3</v>
      </c>
      <c r="N53" s="44">
        <v>11</v>
      </c>
      <c r="O53" s="217">
        <f>O52*-1440</f>
        <v>-62.000000000000099</v>
      </c>
      <c r="P53" s="28"/>
      <c r="Q53" s="27">
        <v>2</v>
      </c>
      <c r="R53" s="236"/>
      <c r="S53" s="239"/>
      <c r="T53" s="97"/>
      <c r="U53" s="97"/>
      <c r="V53" s="97"/>
    </row>
    <row r="54" spans="1:22" ht="15.75" customHeight="1" thickBot="1" x14ac:dyDescent="0.3">
      <c r="A54" s="231"/>
      <c r="B54" s="248"/>
      <c r="C54" s="211"/>
      <c r="D54" s="108" t="s">
        <v>81</v>
      </c>
      <c r="E54" s="109"/>
      <c r="F54" s="223"/>
      <c r="G54" s="223"/>
      <c r="H54" s="226"/>
      <c r="I54" s="219">
        <f>I53*5+J53*-5</f>
        <v>0</v>
      </c>
      <c r="J54" s="220"/>
      <c r="K54" s="245">
        <f>K53*5+L53*-5</f>
        <v>0</v>
      </c>
      <c r="L54" s="219"/>
      <c r="M54" s="43">
        <f>M53*20</f>
        <v>60</v>
      </c>
      <c r="N54" s="43">
        <f t="shared" ref="N54" si="21">N53*50</f>
        <v>550</v>
      </c>
      <c r="O54" s="218"/>
      <c r="P54" s="43">
        <f t="shared" ref="P54" si="22">P53*-5</f>
        <v>0</v>
      </c>
      <c r="Q54" s="73">
        <f>IF(Q53&gt;0,VLOOKUP(Q53,'Бодовање по времену доласка'!A2:B21,2,TRUE),0)</f>
        <v>80</v>
      </c>
      <c r="R54" s="237"/>
      <c r="S54" s="240"/>
      <c r="T54" s="97"/>
      <c r="U54" s="97"/>
      <c r="V54" s="97"/>
    </row>
    <row r="55" spans="1:22" ht="15" customHeight="1" x14ac:dyDescent="0.25">
      <c r="A55" s="229">
        <f>IF((S55&lt;&gt;"DNF"),RANK(S55,S49:S63,0),"DNF")</f>
        <v>4</v>
      </c>
      <c r="B55" s="246" t="s">
        <v>101</v>
      </c>
      <c r="C55" s="209" t="s">
        <v>99</v>
      </c>
      <c r="D55" s="99" t="s">
        <v>106</v>
      </c>
      <c r="E55" s="100">
        <v>1228</v>
      </c>
      <c r="F55" s="221">
        <v>0.48958333333333331</v>
      </c>
      <c r="G55" s="221">
        <v>0.64097222222222217</v>
      </c>
      <c r="H55" s="224">
        <f>IF(AND(F55&gt;0,G55-F55&lt;V49),G55-F55,0)</f>
        <v>0.15138888888888885</v>
      </c>
      <c r="I55" s="49" t="s">
        <v>37</v>
      </c>
      <c r="J55" s="40" t="s">
        <v>38</v>
      </c>
      <c r="K55" s="40" t="s">
        <v>37</v>
      </c>
      <c r="L55" s="50" t="s">
        <v>38</v>
      </c>
      <c r="M55" s="40" t="s">
        <v>39</v>
      </c>
      <c r="N55" s="41" t="s">
        <v>40</v>
      </c>
      <c r="O55" s="42">
        <f>IF(H55&gt;T49,H55-T49,0)</f>
        <v>1.2499999999999956E-2</v>
      </c>
      <c r="P55" s="41" t="s">
        <v>41</v>
      </c>
      <c r="Q55" s="41" t="s">
        <v>42</v>
      </c>
      <c r="R55" s="235"/>
      <c r="S55" s="238">
        <f>IF(H55&gt;0,SUM(I57:N57,O56,P57,Q57),"DNF")</f>
        <v>317.00000000000006</v>
      </c>
      <c r="T55" s="97"/>
      <c r="U55" s="97"/>
      <c r="V55" s="97"/>
    </row>
    <row r="56" spans="1:22" ht="15" customHeight="1" x14ac:dyDescent="0.25">
      <c r="A56" s="230"/>
      <c r="B56" s="247"/>
      <c r="C56" s="210"/>
      <c r="D56" s="101" t="s">
        <v>107</v>
      </c>
      <c r="E56" s="102">
        <v>1231</v>
      </c>
      <c r="F56" s="222"/>
      <c r="G56" s="222"/>
      <c r="H56" s="225"/>
      <c r="I56" s="116"/>
      <c r="J56" s="87"/>
      <c r="K56" s="54">
        <v>21</v>
      </c>
      <c r="L56" s="48">
        <v>6</v>
      </c>
      <c r="M56" s="28">
        <v>3</v>
      </c>
      <c r="N56" s="44">
        <v>4</v>
      </c>
      <c r="O56" s="217">
        <f>O55*-1440</f>
        <v>-17.999999999999936</v>
      </c>
      <c r="P56" s="28"/>
      <c r="Q56" s="78"/>
      <c r="R56" s="236"/>
      <c r="S56" s="239"/>
      <c r="T56" s="97"/>
      <c r="U56" s="97"/>
      <c r="V56" s="97"/>
    </row>
    <row r="57" spans="1:22" ht="15.75" customHeight="1" thickBot="1" x14ac:dyDescent="0.3">
      <c r="A57" s="231"/>
      <c r="B57" s="248"/>
      <c r="C57" s="211"/>
      <c r="D57" s="108" t="s">
        <v>108</v>
      </c>
      <c r="E57" s="109">
        <v>1233</v>
      </c>
      <c r="F57" s="223"/>
      <c r="G57" s="223"/>
      <c r="H57" s="226"/>
      <c r="I57" s="219">
        <f>I56*5+J56*-5</f>
        <v>0</v>
      </c>
      <c r="J57" s="220"/>
      <c r="K57" s="245">
        <f>K56*5+L56*-5</f>
        <v>75</v>
      </c>
      <c r="L57" s="219"/>
      <c r="M57" s="43">
        <f>M56*20</f>
        <v>60</v>
      </c>
      <c r="N57" s="43">
        <f t="shared" ref="N57" si="23">N56*50</f>
        <v>200</v>
      </c>
      <c r="O57" s="218"/>
      <c r="P57" s="43">
        <f t="shared" ref="P57" si="24">P56*-5</f>
        <v>0</v>
      </c>
      <c r="Q57" s="73">
        <f>IF(Q56&gt;0,VLOOKUP(Q56,'Бодовање по времену доласка'!A2:B21,2,TRUE),0)</f>
        <v>0</v>
      </c>
      <c r="R57" s="237"/>
      <c r="S57" s="240"/>
      <c r="T57" s="97"/>
      <c r="U57" s="97"/>
      <c r="V57" s="97"/>
    </row>
    <row r="58" spans="1:22" ht="15" customHeight="1" x14ac:dyDescent="0.25">
      <c r="A58" s="229">
        <f>IF((S58&lt;&gt;"DNF"),RANK(S58,S49:S63,0),"DNF")</f>
        <v>1</v>
      </c>
      <c r="B58" s="246" t="s">
        <v>216</v>
      </c>
      <c r="C58" s="209" t="s">
        <v>162</v>
      </c>
      <c r="D58" s="99" t="s">
        <v>189</v>
      </c>
      <c r="E58" s="100"/>
      <c r="F58" s="221">
        <v>0.49305555555555558</v>
      </c>
      <c r="G58" s="221">
        <v>0.65138888888888891</v>
      </c>
      <c r="H58" s="224">
        <f>IF(AND(F58&gt;0,G58-F58&lt;V49),G58-F58,0)</f>
        <v>0.15833333333333333</v>
      </c>
      <c r="I58" s="49" t="s">
        <v>37</v>
      </c>
      <c r="J58" s="40" t="s">
        <v>38</v>
      </c>
      <c r="K58" s="40" t="s">
        <v>37</v>
      </c>
      <c r="L58" s="50" t="s">
        <v>38</v>
      </c>
      <c r="M58" s="40" t="s">
        <v>39</v>
      </c>
      <c r="N58" s="41" t="s">
        <v>40</v>
      </c>
      <c r="O58" s="42">
        <f>IF(H58&gt;T49,H58-T49,0)</f>
        <v>1.9444444444444431E-2</v>
      </c>
      <c r="P58" s="41" t="s">
        <v>41</v>
      </c>
      <c r="Q58" s="41" t="s">
        <v>42</v>
      </c>
      <c r="R58" s="235"/>
      <c r="S58" s="238">
        <f>IF(H58&gt;0,SUM(I60:N60,O59,P60,Q60),"DNF")</f>
        <v>712</v>
      </c>
      <c r="T58" s="97"/>
      <c r="U58" s="97"/>
      <c r="V58" s="97"/>
    </row>
    <row r="59" spans="1:22" ht="15" customHeight="1" x14ac:dyDescent="0.25">
      <c r="A59" s="230"/>
      <c r="B59" s="247"/>
      <c r="C59" s="210"/>
      <c r="D59" s="101" t="s">
        <v>190</v>
      </c>
      <c r="E59" s="102"/>
      <c r="F59" s="222"/>
      <c r="G59" s="222"/>
      <c r="H59" s="225"/>
      <c r="I59" s="116"/>
      <c r="J59" s="87"/>
      <c r="K59" s="54">
        <v>14</v>
      </c>
      <c r="L59" s="48">
        <v>4</v>
      </c>
      <c r="M59" s="28">
        <v>2</v>
      </c>
      <c r="N59" s="44">
        <v>11</v>
      </c>
      <c r="O59" s="217">
        <f>O58*-1440</f>
        <v>-27.999999999999979</v>
      </c>
      <c r="P59" s="28"/>
      <c r="Q59" s="27">
        <v>1</v>
      </c>
      <c r="R59" s="236"/>
      <c r="S59" s="239"/>
      <c r="T59" s="97"/>
      <c r="U59" s="97"/>
      <c r="V59" s="97"/>
    </row>
    <row r="60" spans="1:22" ht="15.75" customHeight="1" thickBot="1" x14ac:dyDescent="0.3">
      <c r="A60" s="231"/>
      <c r="B60" s="248"/>
      <c r="C60" s="211"/>
      <c r="D60" s="108" t="s">
        <v>191</v>
      </c>
      <c r="E60" s="109"/>
      <c r="F60" s="223"/>
      <c r="G60" s="223"/>
      <c r="H60" s="226"/>
      <c r="I60" s="219">
        <f>I59*5+J59*-5</f>
        <v>0</v>
      </c>
      <c r="J60" s="220"/>
      <c r="K60" s="245">
        <f>K59*5+L59*-5</f>
        <v>50</v>
      </c>
      <c r="L60" s="219"/>
      <c r="M60" s="43">
        <f>M59*20</f>
        <v>40</v>
      </c>
      <c r="N60" s="43">
        <f t="shared" ref="N60" si="25">N59*50</f>
        <v>550</v>
      </c>
      <c r="O60" s="218"/>
      <c r="P60" s="43">
        <f t="shared" ref="P60" si="26">P59*-5</f>
        <v>0</v>
      </c>
      <c r="Q60" s="73">
        <f>IF(Q59&gt;0,VLOOKUP(Q59,'Бодовање по времену доласка'!A2:B21,2,TRUE),0)</f>
        <v>100</v>
      </c>
      <c r="R60" s="237"/>
      <c r="S60" s="240"/>
      <c r="T60" s="97"/>
      <c r="U60" s="97"/>
      <c r="V60" s="97"/>
    </row>
    <row r="61" spans="1:22" ht="15" customHeight="1" x14ac:dyDescent="0.25">
      <c r="A61" s="229">
        <f>IF((S61&lt;&gt;"DNF"),RANK(S61,S49:S63,0),"DNF")</f>
        <v>5</v>
      </c>
      <c r="B61" s="246" t="s">
        <v>188</v>
      </c>
      <c r="C61" s="209" t="s">
        <v>162</v>
      </c>
      <c r="D61" s="99" t="s">
        <v>199</v>
      </c>
      <c r="E61" s="100"/>
      <c r="F61" s="221">
        <v>0.4826388888888889</v>
      </c>
      <c r="G61" s="278">
        <v>0.63055555555555554</v>
      </c>
      <c r="H61" s="224">
        <f>IF(AND(F61&gt;0,G61-F61&lt;V49),G61-F61,0)</f>
        <v>0.14791666666666664</v>
      </c>
      <c r="I61" s="49" t="s">
        <v>37</v>
      </c>
      <c r="J61" s="40" t="s">
        <v>38</v>
      </c>
      <c r="K61" s="40" t="s">
        <v>37</v>
      </c>
      <c r="L61" s="50" t="s">
        <v>38</v>
      </c>
      <c r="M61" s="40" t="s">
        <v>39</v>
      </c>
      <c r="N61" s="41" t="s">
        <v>40</v>
      </c>
      <c r="O61" s="42">
        <f>IF(H61&gt;T49,H61-T49,0)</f>
        <v>9.0277777777777457E-3</v>
      </c>
      <c r="P61" s="41" t="s">
        <v>41</v>
      </c>
      <c r="Q61" s="41" t="s">
        <v>42</v>
      </c>
      <c r="R61" s="235"/>
      <c r="S61" s="238">
        <f>IF(H61&gt;0,SUM(I63:N63,O62,P63,Q63),"DNF")</f>
        <v>267.00000000000006</v>
      </c>
      <c r="T61" s="97"/>
      <c r="U61" s="97"/>
      <c r="V61" s="97"/>
    </row>
    <row r="62" spans="1:22" ht="15" customHeight="1" x14ac:dyDescent="0.25">
      <c r="A62" s="230"/>
      <c r="B62" s="247"/>
      <c r="C62" s="210"/>
      <c r="D62" s="101" t="s">
        <v>200</v>
      </c>
      <c r="E62" s="102"/>
      <c r="F62" s="222"/>
      <c r="G62" s="279"/>
      <c r="H62" s="225"/>
      <c r="I62" s="116"/>
      <c r="J62" s="87"/>
      <c r="K62" s="54">
        <v>14</v>
      </c>
      <c r="L62" s="48">
        <v>16</v>
      </c>
      <c r="M62" s="29">
        <v>2</v>
      </c>
      <c r="N62" s="44">
        <v>5</v>
      </c>
      <c r="O62" s="281">
        <f>IF(O61="DNF","DNF",O61*-1440)</f>
        <v>-12.999999999999954</v>
      </c>
      <c r="P62" s="121"/>
      <c r="Q62" s="78"/>
      <c r="R62" s="236"/>
      <c r="S62" s="239"/>
      <c r="T62" s="97"/>
      <c r="U62" s="97"/>
      <c r="V62" s="97"/>
    </row>
    <row r="63" spans="1:22" ht="15.75" customHeight="1" thickBot="1" x14ac:dyDescent="0.3">
      <c r="A63" s="231"/>
      <c r="B63" s="248"/>
      <c r="C63" s="211"/>
      <c r="D63" s="108" t="s">
        <v>223</v>
      </c>
      <c r="E63" s="109"/>
      <c r="F63" s="223"/>
      <c r="G63" s="280"/>
      <c r="H63" s="226"/>
      <c r="I63" s="219">
        <f>I62*5+J62*-5</f>
        <v>0</v>
      </c>
      <c r="J63" s="220"/>
      <c r="K63" s="245">
        <f>K62*5+L62*-5</f>
        <v>-10</v>
      </c>
      <c r="L63" s="219"/>
      <c r="M63" s="45">
        <f>M62*20</f>
        <v>40</v>
      </c>
      <c r="N63" s="45">
        <f t="shared" ref="N63" si="27">N62*50</f>
        <v>250</v>
      </c>
      <c r="O63" s="282"/>
      <c r="P63" s="43">
        <f t="shared" ref="P63" si="28">P62*-5</f>
        <v>0</v>
      </c>
      <c r="Q63" s="73">
        <f>IF(Q62&gt;0,VLOOKUP(Q62,'Бодовање по времену доласка'!A2:B21,2,TRUE),0)</f>
        <v>0</v>
      </c>
      <c r="R63" s="237"/>
      <c r="S63" s="240"/>
      <c r="T63" s="97"/>
      <c r="U63" s="97"/>
      <c r="V63" s="97"/>
    </row>
    <row r="64" spans="1:22" thickBot="1" x14ac:dyDescent="0.3">
      <c r="A64" s="227" t="s">
        <v>7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</row>
    <row r="65" spans="1:22" ht="15" customHeight="1" x14ac:dyDescent="0.25">
      <c r="A65" s="229">
        <v>7</v>
      </c>
      <c r="B65" s="232" t="s">
        <v>64</v>
      </c>
      <c r="C65" s="209" t="s">
        <v>220</v>
      </c>
      <c r="D65" s="99" t="s">
        <v>65</v>
      </c>
      <c r="E65" s="100"/>
      <c r="F65" s="212">
        <v>0.49305555555555558</v>
      </c>
      <c r="G65" s="212">
        <v>0.61527777777777781</v>
      </c>
      <c r="H65" s="249">
        <f>IF(AND(F65&gt;0,G65-F65&lt;V65),G65-F65,0)</f>
        <v>0.12222222222222223</v>
      </c>
      <c r="I65" s="49" t="s">
        <v>37</v>
      </c>
      <c r="J65" s="40" t="s">
        <v>38</v>
      </c>
      <c r="K65" s="40" t="s">
        <v>37</v>
      </c>
      <c r="L65" s="50" t="s">
        <v>38</v>
      </c>
      <c r="M65" s="40" t="s">
        <v>39</v>
      </c>
      <c r="N65" s="41" t="s">
        <v>40</v>
      </c>
      <c r="O65" s="42">
        <f>IF(H65&gt;T65,H65-T65,0)</f>
        <v>0</v>
      </c>
      <c r="P65" s="41" t="s">
        <v>41</v>
      </c>
      <c r="Q65" s="41" t="s">
        <v>42</v>
      </c>
      <c r="R65" s="235"/>
      <c r="S65" s="238">
        <f>IF(H65&gt;0,SUM(I67:N67,O66,P67,Q67),"DNF")</f>
        <v>545</v>
      </c>
      <c r="T65" s="241">
        <v>0.1388888888888889</v>
      </c>
      <c r="U65" s="242"/>
      <c r="V65" s="215">
        <v>0.20833333333333334</v>
      </c>
    </row>
    <row r="66" spans="1:22" ht="15.75" customHeight="1" thickBot="1" x14ac:dyDescent="0.3">
      <c r="A66" s="230"/>
      <c r="B66" s="233"/>
      <c r="C66" s="210"/>
      <c r="D66" s="101" t="s">
        <v>207</v>
      </c>
      <c r="E66" s="102"/>
      <c r="F66" s="213"/>
      <c r="G66" s="213"/>
      <c r="H66" s="250"/>
      <c r="I66" s="103"/>
      <c r="J66" s="104"/>
      <c r="K66" s="28">
        <v>23</v>
      </c>
      <c r="L66" s="105">
        <v>6</v>
      </c>
      <c r="M66" s="28">
        <v>3</v>
      </c>
      <c r="N66" s="140">
        <v>8</v>
      </c>
      <c r="O66" s="217">
        <f>O65*-1440</f>
        <v>0</v>
      </c>
      <c r="P66" s="28"/>
      <c r="Q66" s="144"/>
      <c r="R66" s="236"/>
      <c r="S66" s="239"/>
      <c r="T66" s="243"/>
      <c r="U66" s="244"/>
      <c r="V66" s="216"/>
    </row>
    <row r="67" spans="1:22" ht="15.75" customHeight="1" thickBot="1" x14ac:dyDescent="0.3">
      <c r="A67" s="231"/>
      <c r="B67" s="234"/>
      <c r="C67" s="211"/>
      <c r="D67" s="108" t="s">
        <v>66</v>
      </c>
      <c r="E67" s="109"/>
      <c r="F67" s="214"/>
      <c r="G67" s="214"/>
      <c r="H67" s="251"/>
      <c r="I67" s="219">
        <f>I66*5+J66*-5</f>
        <v>0</v>
      </c>
      <c r="J67" s="220"/>
      <c r="K67" s="245">
        <f>K66*5+L66*-5</f>
        <v>85</v>
      </c>
      <c r="L67" s="219"/>
      <c r="M67" s="43">
        <f>M66*20</f>
        <v>60</v>
      </c>
      <c r="N67" s="143">
        <f>N66*50</f>
        <v>400</v>
      </c>
      <c r="O67" s="218"/>
      <c r="P67" s="43">
        <f>P66*-5</f>
        <v>0</v>
      </c>
      <c r="Q67" s="142">
        <f>IF(Q66&gt;0,VLOOKUP(Q66,'Бодовање по времену доласка'!A2:B21,2,TRUE),0)</f>
        <v>0</v>
      </c>
      <c r="R67" s="237"/>
      <c r="S67" s="240"/>
      <c r="T67" s="97"/>
      <c r="U67" s="97"/>
      <c r="V67" s="97"/>
    </row>
    <row r="68" spans="1:22" ht="15" customHeight="1" x14ac:dyDescent="0.25">
      <c r="A68" s="229">
        <v>6</v>
      </c>
      <c r="B68" s="246" t="s">
        <v>83</v>
      </c>
      <c r="C68" s="209" t="s">
        <v>78</v>
      </c>
      <c r="D68" s="99" t="s">
        <v>213</v>
      </c>
      <c r="E68" s="100"/>
      <c r="F68" s="221">
        <v>0.50694444444444442</v>
      </c>
      <c r="G68" s="221">
        <v>0.67708333333333337</v>
      </c>
      <c r="H68" s="224">
        <f>IF(AND(F68&gt;0,G68-F68&lt;V65),G68-F68,0)</f>
        <v>0.17013888888888895</v>
      </c>
      <c r="I68" s="49" t="s">
        <v>37</v>
      </c>
      <c r="J68" s="40" t="s">
        <v>38</v>
      </c>
      <c r="K68" s="40" t="s">
        <v>37</v>
      </c>
      <c r="L68" s="50" t="s">
        <v>38</v>
      </c>
      <c r="M68" s="40" t="s">
        <v>39</v>
      </c>
      <c r="N68" s="41" t="s">
        <v>40</v>
      </c>
      <c r="O68" s="42">
        <f>IF(H68&gt;T65,H68-T65,0)</f>
        <v>3.1250000000000056E-2</v>
      </c>
      <c r="P68" s="41" t="s">
        <v>41</v>
      </c>
      <c r="Q68" s="41" t="s">
        <v>42</v>
      </c>
      <c r="R68" s="235"/>
      <c r="S68" s="238">
        <f>IF(H68&gt;0,SUM(I70:N70,O69,P70,Q70),"DNF")</f>
        <v>584.99999999999989</v>
      </c>
      <c r="T68" s="97"/>
      <c r="U68" s="97"/>
      <c r="V68" s="97"/>
    </row>
    <row r="69" spans="1:22" ht="15" customHeight="1" x14ac:dyDescent="0.25">
      <c r="A69" s="230"/>
      <c r="B69" s="247"/>
      <c r="C69" s="210"/>
      <c r="D69" s="101" t="s">
        <v>84</v>
      </c>
      <c r="E69" s="102"/>
      <c r="F69" s="222"/>
      <c r="G69" s="222"/>
      <c r="H69" s="225"/>
      <c r="I69" s="116"/>
      <c r="J69" s="87"/>
      <c r="K69" s="54">
        <v>16</v>
      </c>
      <c r="L69" s="48">
        <v>14</v>
      </c>
      <c r="M69" s="117">
        <v>3</v>
      </c>
      <c r="N69" s="44">
        <v>11</v>
      </c>
      <c r="O69" s="217">
        <f>O68*-1440</f>
        <v>-45.000000000000078</v>
      </c>
      <c r="P69" s="28"/>
      <c r="Q69" s="27">
        <v>6</v>
      </c>
      <c r="R69" s="236"/>
      <c r="S69" s="239"/>
      <c r="T69" s="97"/>
      <c r="U69" s="97"/>
      <c r="V69" s="97"/>
    </row>
    <row r="70" spans="1:22" ht="15.75" customHeight="1" thickBot="1" x14ac:dyDescent="0.3">
      <c r="A70" s="231"/>
      <c r="B70" s="248"/>
      <c r="C70" s="211"/>
      <c r="D70" s="108" t="s">
        <v>85</v>
      </c>
      <c r="E70" s="109"/>
      <c r="F70" s="223"/>
      <c r="G70" s="223"/>
      <c r="H70" s="226"/>
      <c r="I70" s="219">
        <f>I69*5+J69*-5</f>
        <v>0</v>
      </c>
      <c r="J70" s="220"/>
      <c r="K70" s="245">
        <f>K69*5+L69*-5</f>
        <v>10</v>
      </c>
      <c r="L70" s="219"/>
      <c r="M70" s="43">
        <f>M69*20</f>
        <v>60</v>
      </c>
      <c r="N70" s="43">
        <f t="shared" ref="N70" si="29">N69*50</f>
        <v>550</v>
      </c>
      <c r="O70" s="218"/>
      <c r="P70" s="43">
        <f t="shared" ref="P70" si="30">P69*-5</f>
        <v>0</v>
      </c>
      <c r="Q70" s="73">
        <f>IF(Q69&gt;0,VLOOKUP(Q69,'Бодовање по времену доласка'!A2:B21,2,TRUE),0)</f>
        <v>10</v>
      </c>
      <c r="R70" s="237"/>
      <c r="S70" s="240"/>
      <c r="T70" s="97"/>
      <c r="U70" s="97"/>
      <c r="V70" s="97"/>
    </row>
    <row r="71" spans="1:22" ht="15" customHeight="1" x14ac:dyDescent="0.25">
      <c r="A71" s="229">
        <v>4</v>
      </c>
      <c r="B71" s="246" t="s">
        <v>91</v>
      </c>
      <c r="C71" s="246" t="s">
        <v>86</v>
      </c>
      <c r="D71" s="99" t="s">
        <v>93</v>
      </c>
      <c r="E71" s="100">
        <v>3638</v>
      </c>
      <c r="F71" s="221">
        <v>0.49652777777777773</v>
      </c>
      <c r="G71" s="221">
        <v>0.64236111111111105</v>
      </c>
      <c r="H71" s="224">
        <f>G71-F71</f>
        <v>0.14583333333333331</v>
      </c>
      <c r="I71" s="49" t="s">
        <v>37</v>
      </c>
      <c r="J71" s="40" t="s">
        <v>38</v>
      </c>
      <c r="K71" s="40" t="s">
        <v>37</v>
      </c>
      <c r="L71" s="50" t="s">
        <v>38</v>
      </c>
      <c r="M71" s="40" t="s">
        <v>39</v>
      </c>
      <c r="N71" s="41" t="s">
        <v>40</v>
      </c>
      <c r="O71" s="42">
        <f>IF(H71&gt;T65,H71-T65,0)</f>
        <v>6.9444444444444198E-3</v>
      </c>
      <c r="P71" s="41" t="s">
        <v>41</v>
      </c>
      <c r="Q71" s="41" t="s">
        <v>42</v>
      </c>
      <c r="R71" s="235"/>
      <c r="S71" s="238">
        <f>IF(H71&gt;0,SUM(I73:N73,O72,P73,Q73),"DNF")</f>
        <v>680</v>
      </c>
      <c r="T71" s="97"/>
      <c r="U71" s="97"/>
      <c r="V71" s="97"/>
    </row>
    <row r="72" spans="1:22" ht="15" customHeight="1" x14ac:dyDescent="0.25">
      <c r="A72" s="230"/>
      <c r="B72" s="247"/>
      <c r="C72" s="247"/>
      <c r="D72" s="101" t="s">
        <v>94</v>
      </c>
      <c r="E72" s="102">
        <v>3637</v>
      </c>
      <c r="F72" s="222"/>
      <c r="G72" s="222"/>
      <c r="H72" s="225"/>
      <c r="I72" s="116"/>
      <c r="J72" s="87"/>
      <c r="K72" s="54">
        <v>19</v>
      </c>
      <c r="L72" s="48">
        <v>11</v>
      </c>
      <c r="M72" s="28">
        <v>3</v>
      </c>
      <c r="N72" s="44">
        <v>11</v>
      </c>
      <c r="O72" s="217">
        <f>O71*-1440</f>
        <v>-9.9999999999999645</v>
      </c>
      <c r="P72" s="28"/>
      <c r="Q72" s="27">
        <v>4</v>
      </c>
      <c r="R72" s="236"/>
      <c r="S72" s="239"/>
      <c r="T72" s="97"/>
      <c r="U72" s="97"/>
      <c r="V72" s="97"/>
    </row>
    <row r="73" spans="1:22" ht="15.75" customHeight="1" thickBot="1" x14ac:dyDescent="0.3">
      <c r="A73" s="231"/>
      <c r="B73" s="248"/>
      <c r="C73" s="248"/>
      <c r="D73" s="108" t="s">
        <v>95</v>
      </c>
      <c r="E73" s="109">
        <v>13456</v>
      </c>
      <c r="F73" s="223"/>
      <c r="G73" s="223"/>
      <c r="H73" s="226"/>
      <c r="I73" s="219">
        <f>I72*5+J72*-5</f>
        <v>0</v>
      </c>
      <c r="J73" s="220"/>
      <c r="K73" s="245">
        <f>K72*5+L72*-5</f>
        <v>40</v>
      </c>
      <c r="L73" s="219"/>
      <c r="M73" s="43">
        <f>M72*20</f>
        <v>60</v>
      </c>
      <c r="N73" s="43">
        <f t="shared" ref="N73" si="31">N72*50</f>
        <v>550</v>
      </c>
      <c r="O73" s="218"/>
      <c r="P73" s="43">
        <f t="shared" ref="P73" si="32">P72*-5</f>
        <v>0</v>
      </c>
      <c r="Q73" s="73">
        <f>IF(Q72&gt;0,VLOOKUP(Q72,'Бодовање по времену доласка'!A2:B21,2,TRUE),0)</f>
        <v>40</v>
      </c>
      <c r="R73" s="237"/>
      <c r="S73" s="240"/>
      <c r="T73" s="97"/>
      <c r="U73" s="97"/>
      <c r="V73" s="97"/>
    </row>
    <row r="74" spans="1:22" ht="15" customHeight="1" x14ac:dyDescent="0.25">
      <c r="A74" s="229">
        <v>5</v>
      </c>
      <c r="B74" s="246" t="s">
        <v>92</v>
      </c>
      <c r="C74" s="246" t="s">
        <v>86</v>
      </c>
      <c r="D74" s="99" t="s">
        <v>96</v>
      </c>
      <c r="E74" s="100">
        <v>3661</v>
      </c>
      <c r="F74" s="221">
        <v>0.47916666666666669</v>
      </c>
      <c r="G74" s="221">
        <v>0.64166666666666672</v>
      </c>
      <c r="H74" s="224">
        <f>IF(AND(F74&gt;0,G74-F74&lt;V65),G74-F74,0)</f>
        <v>0.16250000000000003</v>
      </c>
      <c r="I74" s="49" t="s">
        <v>37</v>
      </c>
      <c r="J74" s="40" t="s">
        <v>38</v>
      </c>
      <c r="K74" s="40" t="s">
        <v>37</v>
      </c>
      <c r="L74" s="50" t="s">
        <v>38</v>
      </c>
      <c r="M74" s="40" t="s">
        <v>39</v>
      </c>
      <c r="N74" s="41" t="s">
        <v>40</v>
      </c>
      <c r="O74" s="42">
        <f>IF(H74&gt;T65,H74-T65,0)</f>
        <v>2.3611111111111138E-2</v>
      </c>
      <c r="P74" s="41" t="s">
        <v>41</v>
      </c>
      <c r="Q74" s="41" t="s">
        <v>42</v>
      </c>
      <c r="R74" s="235"/>
      <c r="S74" s="238">
        <f>IF(H74&gt;0,SUM(I76:N76,O75,P76,Q76),"DNF")</f>
        <v>606</v>
      </c>
      <c r="T74" s="97"/>
      <c r="U74" s="97"/>
      <c r="V74" s="97"/>
    </row>
    <row r="75" spans="1:22" ht="15" customHeight="1" x14ac:dyDescent="0.25">
      <c r="A75" s="230"/>
      <c r="B75" s="247"/>
      <c r="C75" s="247"/>
      <c r="D75" s="101" t="s">
        <v>97</v>
      </c>
      <c r="E75" s="102">
        <v>36151</v>
      </c>
      <c r="F75" s="222"/>
      <c r="G75" s="222"/>
      <c r="H75" s="225"/>
      <c r="I75" s="116"/>
      <c r="J75" s="87"/>
      <c r="K75" s="54">
        <v>16</v>
      </c>
      <c r="L75" s="48">
        <v>10</v>
      </c>
      <c r="M75" s="28">
        <v>2</v>
      </c>
      <c r="N75" s="44">
        <v>11</v>
      </c>
      <c r="O75" s="217">
        <f>O74*-1440</f>
        <v>-34.000000000000043</v>
      </c>
      <c r="P75" s="28"/>
      <c r="Q75" s="27">
        <v>5</v>
      </c>
      <c r="R75" s="236"/>
      <c r="S75" s="239"/>
      <c r="T75" s="97"/>
      <c r="U75" s="97"/>
      <c r="V75" s="97"/>
    </row>
    <row r="76" spans="1:22" ht="15.75" customHeight="1" thickBot="1" x14ac:dyDescent="0.3">
      <c r="A76" s="231"/>
      <c r="B76" s="248"/>
      <c r="C76" s="248"/>
      <c r="D76" s="108" t="s">
        <v>98</v>
      </c>
      <c r="E76" s="109"/>
      <c r="F76" s="223"/>
      <c r="G76" s="223"/>
      <c r="H76" s="226"/>
      <c r="I76" s="219">
        <f>I75*5+J75*-5</f>
        <v>0</v>
      </c>
      <c r="J76" s="220"/>
      <c r="K76" s="245">
        <f>K75*5+L75*-5</f>
        <v>30</v>
      </c>
      <c r="L76" s="219"/>
      <c r="M76" s="43">
        <f>M75*20</f>
        <v>40</v>
      </c>
      <c r="N76" s="43">
        <f t="shared" ref="N76" si="33">N75*50</f>
        <v>550</v>
      </c>
      <c r="O76" s="218"/>
      <c r="P76" s="43">
        <f t="shared" ref="P76" si="34">P75*-5</f>
        <v>0</v>
      </c>
      <c r="Q76" s="73">
        <f>IF(Q75&gt;0,VLOOKUP(Q75,'Бодовање по времену доласка'!A2:B21,2,TRUE),0)</f>
        <v>20</v>
      </c>
      <c r="R76" s="237"/>
      <c r="S76" s="240"/>
      <c r="T76" s="97"/>
      <c r="U76" s="97"/>
      <c r="V76" s="97"/>
    </row>
    <row r="77" spans="1:22" ht="15" customHeight="1" x14ac:dyDescent="0.25">
      <c r="A77" s="229">
        <f>IF((S77&lt;&gt;"DNF"),RANK(S77,S65:S91,0),"DNF")</f>
        <v>9</v>
      </c>
      <c r="B77" s="246" t="s">
        <v>100</v>
      </c>
      <c r="C77" s="209" t="s">
        <v>99</v>
      </c>
      <c r="D77" s="99" t="s">
        <v>103</v>
      </c>
      <c r="E77" s="100">
        <v>1229</v>
      </c>
      <c r="F77" s="221">
        <v>0.4826388888888889</v>
      </c>
      <c r="G77" s="278">
        <v>0.68125000000000002</v>
      </c>
      <c r="H77" s="224">
        <f>IF(AND(F77&gt;0,G77-F77&lt;V65),G77-F77,0)</f>
        <v>0.19861111111111113</v>
      </c>
      <c r="I77" s="49" t="s">
        <v>37</v>
      </c>
      <c r="J77" s="40" t="s">
        <v>38</v>
      </c>
      <c r="K77" s="40" t="s">
        <v>37</v>
      </c>
      <c r="L77" s="50" t="s">
        <v>38</v>
      </c>
      <c r="M77" s="40" t="s">
        <v>39</v>
      </c>
      <c r="N77" s="41" t="s">
        <v>40</v>
      </c>
      <c r="O77" s="42">
        <f>IF(H77&gt;T65,H77-T65,0)</f>
        <v>5.9722222222222232E-2</v>
      </c>
      <c r="P77" s="41" t="s">
        <v>41</v>
      </c>
      <c r="Q77" s="41" t="s">
        <v>42</v>
      </c>
      <c r="R77" s="235"/>
      <c r="S77" s="238">
        <f>IF(H77&gt;0,SUM(I79:N79,O78,P79,Q79),"DNF")</f>
        <v>399</v>
      </c>
      <c r="T77" s="97"/>
      <c r="U77" s="97"/>
      <c r="V77" s="97"/>
    </row>
    <row r="78" spans="1:22" ht="15" customHeight="1" x14ac:dyDescent="0.25">
      <c r="A78" s="230"/>
      <c r="B78" s="247"/>
      <c r="C78" s="210"/>
      <c r="D78" s="101" t="s">
        <v>104</v>
      </c>
      <c r="E78" s="102">
        <v>1232</v>
      </c>
      <c r="F78" s="222"/>
      <c r="G78" s="279"/>
      <c r="H78" s="225"/>
      <c r="I78" s="103"/>
      <c r="J78" s="104"/>
      <c r="K78" s="54">
        <v>12</v>
      </c>
      <c r="L78" s="48">
        <v>13</v>
      </c>
      <c r="M78" s="72">
        <v>2</v>
      </c>
      <c r="N78" s="44">
        <v>9</v>
      </c>
      <c r="O78" s="281">
        <f>IF(O77="DNF","DNF",O77*-1440)</f>
        <v>-86.000000000000014</v>
      </c>
      <c r="P78" s="121"/>
      <c r="Q78" s="78"/>
      <c r="R78" s="236"/>
      <c r="S78" s="239"/>
      <c r="T78" s="97"/>
      <c r="U78" s="97"/>
      <c r="V78" s="97"/>
    </row>
    <row r="79" spans="1:22" ht="15.75" customHeight="1" thickBot="1" x14ac:dyDescent="0.3">
      <c r="A79" s="231"/>
      <c r="B79" s="248"/>
      <c r="C79" s="211"/>
      <c r="D79" s="108" t="s">
        <v>105</v>
      </c>
      <c r="E79" s="109">
        <v>1234</v>
      </c>
      <c r="F79" s="223"/>
      <c r="G79" s="280"/>
      <c r="H79" s="226"/>
      <c r="I79" s="219">
        <f>I78*5+J78*-5</f>
        <v>0</v>
      </c>
      <c r="J79" s="220"/>
      <c r="K79" s="245">
        <f>K78*5+L78*-5</f>
        <v>-5</v>
      </c>
      <c r="L79" s="219"/>
      <c r="M79" s="45">
        <f>M78*20</f>
        <v>40</v>
      </c>
      <c r="N79" s="45">
        <f t="shared" ref="N79" si="35">N78*50</f>
        <v>450</v>
      </c>
      <c r="O79" s="282"/>
      <c r="P79" s="43">
        <f t="shared" ref="P79" si="36">P78*-5</f>
        <v>0</v>
      </c>
      <c r="Q79" s="73">
        <f>IF(Q78&gt;0,VLOOKUP(Q78,'Бодовање по времену доласка'!A2:B21,2,TRUE),0)</f>
        <v>0</v>
      </c>
      <c r="R79" s="237"/>
      <c r="S79" s="240"/>
      <c r="T79" s="97"/>
      <c r="U79" s="97"/>
      <c r="V79" s="97"/>
    </row>
    <row r="80" spans="1:22" ht="15" customHeight="1" x14ac:dyDescent="0.25">
      <c r="A80" s="229">
        <v>2</v>
      </c>
      <c r="B80" s="232" t="s">
        <v>124</v>
      </c>
      <c r="C80" s="209" t="s">
        <v>116</v>
      </c>
      <c r="D80" s="99" t="s">
        <v>126</v>
      </c>
      <c r="E80" s="122"/>
      <c r="F80" s="222">
        <v>0.4861111111111111</v>
      </c>
      <c r="G80" s="279">
        <v>0.56736111111111109</v>
      </c>
      <c r="H80" s="224">
        <f>IF(AND(F80&gt;0,G80-F80&lt;V65),G80-F80,0)</f>
        <v>8.1249999999999989E-2</v>
      </c>
      <c r="I80" s="51" t="s">
        <v>37</v>
      </c>
      <c r="J80" s="46" t="s">
        <v>38</v>
      </c>
      <c r="K80" s="52" t="s">
        <v>37</v>
      </c>
      <c r="L80" s="53" t="s">
        <v>38</v>
      </c>
      <c r="M80" s="46" t="s">
        <v>39</v>
      </c>
      <c r="N80" s="47" t="s">
        <v>40</v>
      </c>
      <c r="O80" s="42">
        <f>IF(H80&gt;T65,H80-T65,0)</f>
        <v>0</v>
      </c>
      <c r="P80" s="47" t="s">
        <v>41</v>
      </c>
      <c r="Q80" s="41" t="s">
        <v>42</v>
      </c>
      <c r="R80" s="235"/>
      <c r="S80" s="238">
        <f>IF(H80&gt;0,SUM(I82:N82,O81,P82,Q82),"DNF")</f>
        <v>830</v>
      </c>
      <c r="T80" s="97"/>
      <c r="U80" s="97"/>
      <c r="V80" s="97"/>
    </row>
    <row r="81" spans="1:24" ht="15" customHeight="1" x14ac:dyDescent="0.25">
      <c r="A81" s="230"/>
      <c r="B81" s="233"/>
      <c r="C81" s="210"/>
      <c r="D81" s="101" t="s">
        <v>127</v>
      </c>
      <c r="E81" s="102"/>
      <c r="F81" s="222"/>
      <c r="G81" s="279"/>
      <c r="H81" s="225"/>
      <c r="I81" s="116"/>
      <c r="J81" s="87"/>
      <c r="K81" s="54">
        <v>29</v>
      </c>
      <c r="L81" s="48">
        <v>1</v>
      </c>
      <c r="M81" s="29">
        <v>3</v>
      </c>
      <c r="N81" s="44">
        <v>11</v>
      </c>
      <c r="O81" s="281">
        <f>IF(O80="DNF","DNF",O80*-1440)</f>
        <v>0</v>
      </c>
      <c r="P81" s="121"/>
      <c r="Q81" s="27">
        <v>2</v>
      </c>
      <c r="R81" s="236"/>
      <c r="S81" s="239"/>
      <c r="T81" s="97"/>
      <c r="U81" s="97"/>
      <c r="V81" s="97"/>
    </row>
    <row r="82" spans="1:24" ht="15.75" customHeight="1" thickBot="1" x14ac:dyDescent="0.3">
      <c r="A82" s="231"/>
      <c r="B82" s="234"/>
      <c r="C82" s="211"/>
      <c r="D82" s="108" t="s">
        <v>128</v>
      </c>
      <c r="E82" s="109"/>
      <c r="F82" s="223"/>
      <c r="G82" s="280"/>
      <c r="H82" s="226"/>
      <c r="I82" s="219">
        <f>I81*5+J81*-5</f>
        <v>0</v>
      </c>
      <c r="J82" s="220"/>
      <c r="K82" s="245">
        <f>K81*5+L81*-5</f>
        <v>140</v>
      </c>
      <c r="L82" s="219"/>
      <c r="M82" s="45">
        <f>M81*20</f>
        <v>60</v>
      </c>
      <c r="N82" s="45">
        <f t="shared" ref="N82" si="37">N81*50</f>
        <v>550</v>
      </c>
      <c r="O82" s="282"/>
      <c r="P82" s="43">
        <f t="shared" ref="P82" si="38">P81*-5</f>
        <v>0</v>
      </c>
      <c r="Q82" s="73">
        <f>IF(Q81&gt;0,VLOOKUP(Q81,'Бодовање по времену доласка'!A2:B21,2,TRUE),0)</f>
        <v>80</v>
      </c>
      <c r="R82" s="237"/>
      <c r="S82" s="283"/>
      <c r="T82" s="124"/>
      <c r="U82" s="113"/>
      <c r="V82" s="113"/>
      <c r="W82" s="107"/>
      <c r="X82" s="107"/>
    </row>
    <row r="83" spans="1:24" ht="15" customHeight="1" x14ac:dyDescent="0.25">
      <c r="A83" s="229">
        <v>1</v>
      </c>
      <c r="B83" s="232" t="s">
        <v>125</v>
      </c>
      <c r="C83" s="209" t="s">
        <v>116</v>
      </c>
      <c r="D83" s="99" t="s">
        <v>129</v>
      </c>
      <c r="E83" s="122"/>
      <c r="F83" s="222">
        <v>0.5</v>
      </c>
      <c r="G83" s="279">
        <v>0.57847222222222217</v>
      </c>
      <c r="H83" s="224">
        <f>IF(AND(F83&gt;0,G83-F83&lt;V65),G83-F83,0)</f>
        <v>7.8472222222222165E-2</v>
      </c>
      <c r="I83" s="51" t="s">
        <v>37</v>
      </c>
      <c r="J83" s="46" t="s">
        <v>38</v>
      </c>
      <c r="K83" s="52" t="s">
        <v>37</v>
      </c>
      <c r="L83" s="53" t="s">
        <v>38</v>
      </c>
      <c r="M83" s="46" t="s">
        <v>39</v>
      </c>
      <c r="N83" s="47" t="s">
        <v>40</v>
      </c>
      <c r="O83" s="42">
        <f>IF(H83&gt;T65,H83-T65,0)</f>
        <v>0</v>
      </c>
      <c r="P83" s="47" t="s">
        <v>41</v>
      </c>
      <c r="Q83" s="41" t="s">
        <v>42</v>
      </c>
      <c r="R83" s="235"/>
      <c r="S83" s="284">
        <f>IF(H83&gt;0,SUM(I85:N85,O84,P85,Q85),"DNF")</f>
        <v>850</v>
      </c>
      <c r="T83" s="124"/>
      <c r="U83" s="113"/>
      <c r="V83" s="113"/>
      <c r="W83" s="107"/>
      <c r="X83" s="107"/>
    </row>
    <row r="84" spans="1:24" ht="15" customHeight="1" x14ac:dyDescent="0.25">
      <c r="A84" s="230"/>
      <c r="B84" s="233"/>
      <c r="C84" s="210"/>
      <c r="D84" s="101" t="s">
        <v>130</v>
      </c>
      <c r="E84" s="102"/>
      <c r="F84" s="222"/>
      <c r="G84" s="279"/>
      <c r="H84" s="225"/>
      <c r="I84" s="116"/>
      <c r="J84" s="87"/>
      <c r="K84" s="54">
        <v>29</v>
      </c>
      <c r="L84" s="48">
        <v>1</v>
      </c>
      <c r="M84" s="29">
        <v>3</v>
      </c>
      <c r="N84" s="44">
        <v>11</v>
      </c>
      <c r="O84" s="281">
        <f>IF(O83="DNF","DNF",O83*-1440)</f>
        <v>0</v>
      </c>
      <c r="P84" s="121"/>
      <c r="Q84" s="27">
        <v>1</v>
      </c>
      <c r="R84" s="236"/>
      <c r="S84" s="285"/>
      <c r="T84" s="124"/>
      <c r="U84" s="113"/>
      <c r="V84" s="113"/>
      <c r="W84" s="107"/>
      <c r="X84" s="107"/>
    </row>
    <row r="85" spans="1:24" ht="15.75" customHeight="1" thickBot="1" x14ac:dyDescent="0.3">
      <c r="A85" s="231"/>
      <c r="B85" s="234"/>
      <c r="C85" s="211"/>
      <c r="D85" s="108" t="s">
        <v>217</v>
      </c>
      <c r="E85" s="109"/>
      <c r="F85" s="223"/>
      <c r="G85" s="280"/>
      <c r="H85" s="226"/>
      <c r="I85" s="219">
        <f>I84*5+J84*-5</f>
        <v>0</v>
      </c>
      <c r="J85" s="220"/>
      <c r="K85" s="245">
        <f>K84*5+L84*-5</f>
        <v>140</v>
      </c>
      <c r="L85" s="219"/>
      <c r="M85" s="45">
        <f>M84*20</f>
        <v>60</v>
      </c>
      <c r="N85" s="45">
        <f t="shared" ref="N85" si="39">N84*50</f>
        <v>550</v>
      </c>
      <c r="O85" s="282"/>
      <c r="P85" s="43">
        <f t="shared" ref="P85" si="40">P84*-5</f>
        <v>0</v>
      </c>
      <c r="Q85" s="73">
        <f>IF(Q84&gt;0,VLOOKUP(Q84,'Бодовање по времену доласка'!A2:B21,2,TRUE),0)</f>
        <v>100</v>
      </c>
      <c r="R85" s="237"/>
      <c r="S85" s="283"/>
      <c r="T85" s="124"/>
      <c r="U85" s="113"/>
      <c r="V85" s="113"/>
      <c r="W85" s="107"/>
      <c r="X85" s="107"/>
    </row>
    <row r="86" spans="1:24" ht="15" customHeight="1" x14ac:dyDescent="0.25">
      <c r="A86" s="229">
        <v>3</v>
      </c>
      <c r="B86" s="246" t="s">
        <v>184</v>
      </c>
      <c r="C86" s="209" t="s">
        <v>162</v>
      </c>
      <c r="D86" s="99" t="s">
        <v>181</v>
      </c>
      <c r="E86" s="100"/>
      <c r="F86" s="212">
        <v>0.48958333333333331</v>
      </c>
      <c r="G86" s="212">
        <v>0.57291666666666663</v>
      </c>
      <c r="H86" s="249">
        <f>IF(AND(F86&gt;0,G86-F86&lt;V65),G86-F86,0)</f>
        <v>8.3333333333333315E-2</v>
      </c>
      <c r="I86" s="49" t="s">
        <v>37</v>
      </c>
      <c r="J86" s="40" t="s">
        <v>38</v>
      </c>
      <c r="K86" s="40" t="s">
        <v>37</v>
      </c>
      <c r="L86" s="50" t="s">
        <v>38</v>
      </c>
      <c r="M86" s="40" t="s">
        <v>39</v>
      </c>
      <c r="N86" s="41" t="s">
        <v>40</v>
      </c>
      <c r="O86" s="42">
        <f>IF(H86&gt;T65,H86-T65,0)</f>
        <v>0</v>
      </c>
      <c r="P86" s="41" t="s">
        <v>41</v>
      </c>
      <c r="Q86" s="41" t="s">
        <v>42</v>
      </c>
      <c r="R86" s="318"/>
      <c r="S86" s="322">
        <f>IF(H86&gt;0,SUM(I88:N88,O87,P88,Q88),"DNF")</f>
        <v>705</v>
      </c>
      <c r="T86" s="57"/>
      <c r="U86" s="55"/>
      <c r="V86" s="56"/>
      <c r="W86" s="107"/>
      <c r="X86" s="107"/>
    </row>
    <row r="87" spans="1:24" ht="15.75" customHeight="1" x14ac:dyDescent="0.25">
      <c r="A87" s="230"/>
      <c r="B87" s="247"/>
      <c r="C87" s="210"/>
      <c r="D87" s="101" t="s">
        <v>182</v>
      </c>
      <c r="E87" s="102"/>
      <c r="F87" s="213"/>
      <c r="G87" s="213"/>
      <c r="H87" s="250"/>
      <c r="I87" s="103"/>
      <c r="J87" s="104"/>
      <c r="K87" s="28">
        <v>18</v>
      </c>
      <c r="L87" s="105">
        <v>7</v>
      </c>
      <c r="M87" s="28">
        <v>2</v>
      </c>
      <c r="N87" s="44">
        <v>11</v>
      </c>
      <c r="O87" s="217">
        <f>O86*-1440</f>
        <v>0</v>
      </c>
      <c r="P87" s="28"/>
      <c r="Q87" s="141">
        <v>3</v>
      </c>
      <c r="R87" s="321"/>
      <c r="S87" s="323"/>
      <c r="T87" s="57"/>
      <c r="U87" s="55"/>
      <c r="V87" s="56"/>
      <c r="W87" s="107"/>
      <c r="X87" s="107"/>
    </row>
    <row r="88" spans="1:24" ht="15.75" thickBot="1" x14ac:dyDescent="0.3">
      <c r="A88" s="231"/>
      <c r="B88" s="248"/>
      <c r="C88" s="211"/>
      <c r="D88" s="108" t="s">
        <v>183</v>
      </c>
      <c r="E88" s="109"/>
      <c r="F88" s="214"/>
      <c r="G88" s="214"/>
      <c r="H88" s="251"/>
      <c r="I88" s="219">
        <f>I87*5+J87*-5</f>
        <v>0</v>
      </c>
      <c r="J88" s="220"/>
      <c r="K88" s="245">
        <f>K87*5+L87*-5</f>
        <v>55</v>
      </c>
      <c r="L88" s="219"/>
      <c r="M88" s="43">
        <f>M87*20</f>
        <v>40</v>
      </c>
      <c r="N88" s="43">
        <f>N87*50</f>
        <v>550</v>
      </c>
      <c r="O88" s="218"/>
      <c r="P88" s="43">
        <f>P87*-5</f>
        <v>0</v>
      </c>
      <c r="Q88" s="142">
        <f>IF(Q87&gt;0,VLOOKUP(Q87,'Бодовање по времену доласка'!A2:B21,2,TRUE),0)</f>
        <v>60</v>
      </c>
      <c r="R88" s="320"/>
      <c r="S88" s="324"/>
      <c r="T88" s="124"/>
      <c r="U88" s="113"/>
      <c r="V88" s="113"/>
      <c r="W88" s="107"/>
      <c r="X88" s="107"/>
    </row>
    <row r="89" spans="1:24" ht="15" customHeight="1" x14ac:dyDescent="0.25">
      <c r="A89" s="229">
        <v>8</v>
      </c>
      <c r="B89" s="246" t="s">
        <v>185</v>
      </c>
      <c r="C89" s="209" t="s">
        <v>162</v>
      </c>
      <c r="D89" s="99" t="s">
        <v>227</v>
      </c>
      <c r="E89" s="100"/>
      <c r="F89" s="221">
        <v>0.50347222222222221</v>
      </c>
      <c r="G89" s="221">
        <v>0.625</v>
      </c>
      <c r="H89" s="224">
        <f>IF(AND(F89&gt;0,G89-F89&lt;V65),G89-F89,0)</f>
        <v>0.12152777777777779</v>
      </c>
      <c r="I89" s="49" t="s">
        <v>37</v>
      </c>
      <c r="J89" s="40" t="s">
        <v>38</v>
      </c>
      <c r="K89" s="40" t="s">
        <v>37</v>
      </c>
      <c r="L89" s="50" t="s">
        <v>38</v>
      </c>
      <c r="M89" s="40" t="s">
        <v>39</v>
      </c>
      <c r="N89" s="41" t="s">
        <v>40</v>
      </c>
      <c r="O89" s="42">
        <f>IF(H89&gt;T65,H89-T65,0)</f>
        <v>0</v>
      </c>
      <c r="P89" s="41" t="s">
        <v>41</v>
      </c>
      <c r="Q89" s="41" t="s">
        <v>42</v>
      </c>
      <c r="R89" s="318"/>
      <c r="S89" s="284">
        <f>IF(H89&gt;0,SUM(I91:N91,O90,P91,Q91),"DNF")</f>
        <v>510</v>
      </c>
      <c r="T89" s="124"/>
      <c r="U89" s="113"/>
      <c r="V89" s="113"/>
      <c r="W89" s="107"/>
      <c r="X89" s="107"/>
    </row>
    <row r="90" spans="1:24" ht="15" x14ac:dyDescent="0.25">
      <c r="A90" s="230"/>
      <c r="B90" s="247"/>
      <c r="C90" s="210"/>
      <c r="D90" s="101" t="s">
        <v>186</v>
      </c>
      <c r="E90" s="102"/>
      <c r="F90" s="222"/>
      <c r="G90" s="222"/>
      <c r="H90" s="225"/>
      <c r="I90" s="116"/>
      <c r="J90" s="87"/>
      <c r="K90" s="54">
        <v>25</v>
      </c>
      <c r="L90" s="48">
        <v>5</v>
      </c>
      <c r="M90" s="28">
        <v>3</v>
      </c>
      <c r="N90" s="44">
        <v>7</v>
      </c>
      <c r="O90" s="217">
        <f>O89*-1440</f>
        <v>0</v>
      </c>
      <c r="P90" s="28"/>
      <c r="Q90" s="78"/>
      <c r="R90" s="319"/>
      <c r="S90" s="285"/>
      <c r="T90" s="124"/>
      <c r="U90" s="113"/>
      <c r="V90" s="113"/>
      <c r="W90" s="107"/>
      <c r="X90" s="107"/>
    </row>
    <row r="91" spans="1:24" ht="15.75" thickBot="1" x14ac:dyDescent="0.3">
      <c r="A91" s="231"/>
      <c r="B91" s="248"/>
      <c r="C91" s="211"/>
      <c r="D91" s="108" t="s">
        <v>187</v>
      </c>
      <c r="E91" s="109"/>
      <c r="F91" s="223"/>
      <c r="G91" s="223"/>
      <c r="H91" s="226"/>
      <c r="I91" s="219">
        <f>I90*5+J90*-5</f>
        <v>0</v>
      </c>
      <c r="J91" s="220"/>
      <c r="K91" s="245">
        <f>K90*5+L90*-5</f>
        <v>100</v>
      </c>
      <c r="L91" s="219"/>
      <c r="M91" s="43">
        <f>M90*20</f>
        <v>60</v>
      </c>
      <c r="N91" s="43">
        <f t="shared" ref="N91" si="41">N90*50</f>
        <v>350</v>
      </c>
      <c r="O91" s="218"/>
      <c r="P91" s="43">
        <f t="shared" ref="P91" si="42">P90*-5</f>
        <v>0</v>
      </c>
      <c r="Q91" s="73">
        <f>IF(Q90&gt;0,VLOOKUP(Q90,'Бодовање по времену доласка'!A2:B21,2,TRUE),0)</f>
        <v>0</v>
      </c>
      <c r="R91" s="320"/>
      <c r="S91" s="283"/>
      <c r="T91" s="124"/>
      <c r="U91" s="113"/>
      <c r="V91" s="113"/>
      <c r="W91" s="107"/>
      <c r="X91" s="107"/>
    </row>
    <row r="92" spans="1:24" thickBot="1" x14ac:dyDescent="0.3">
      <c r="A92" s="227" t="s">
        <v>10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</row>
    <row r="93" spans="1:24" ht="15" customHeight="1" x14ac:dyDescent="0.25">
      <c r="A93" s="229">
        <v>3</v>
      </c>
      <c r="B93" s="232" t="s">
        <v>67</v>
      </c>
      <c r="C93" s="209" t="s">
        <v>220</v>
      </c>
      <c r="D93" s="99" t="s">
        <v>68</v>
      </c>
      <c r="E93" s="100"/>
      <c r="F93" s="212">
        <v>0.49305555555555558</v>
      </c>
      <c r="G93" s="212">
        <v>0.59513888888888888</v>
      </c>
      <c r="H93" s="224">
        <f>IF(AND(F93&gt;0,G93-F93&lt;V93),G93-F93,0)</f>
        <v>0.1020833333333333</v>
      </c>
      <c r="I93" s="49" t="s">
        <v>37</v>
      </c>
      <c r="J93" s="40" t="s">
        <v>38</v>
      </c>
      <c r="K93" s="40" t="s">
        <v>37</v>
      </c>
      <c r="L93" s="50" t="s">
        <v>38</v>
      </c>
      <c r="M93" s="40" t="s">
        <v>39</v>
      </c>
      <c r="N93" s="41" t="s">
        <v>40</v>
      </c>
      <c r="O93" s="42">
        <f>IF(H93&gt;T93,H93-T93,0)</f>
        <v>0</v>
      </c>
      <c r="P93" s="41" t="s">
        <v>41</v>
      </c>
      <c r="Q93" s="41" t="s">
        <v>42</v>
      </c>
      <c r="R93" s="235"/>
      <c r="S93" s="238">
        <f>IF(H93&gt;0,SUM(I95:N95,O94,P95,Q95),"DNF")</f>
        <v>345</v>
      </c>
      <c r="T93" s="241">
        <v>0.10416666666666667</v>
      </c>
      <c r="U93" s="242"/>
      <c r="V93" s="215">
        <v>0.15625</v>
      </c>
    </row>
    <row r="94" spans="1:24" ht="15.75" customHeight="1" thickBot="1" x14ac:dyDescent="0.3">
      <c r="A94" s="230"/>
      <c r="B94" s="233"/>
      <c r="C94" s="210"/>
      <c r="D94" s="101" t="s">
        <v>69</v>
      </c>
      <c r="E94" s="102"/>
      <c r="F94" s="213"/>
      <c r="G94" s="213"/>
      <c r="H94" s="225"/>
      <c r="I94" s="103"/>
      <c r="J94" s="104"/>
      <c r="K94" s="28">
        <v>17</v>
      </c>
      <c r="L94" s="105">
        <v>10</v>
      </c>
      <c r="M94" s="28">
        <v>3</v>
      </c>
      <c r="N94" s="44">
        <v>5</v>
      </c>
      <c r="O94" s="217">
        <f>O93*-1440</f>
        <v>0</v>
      </c>
      <c r="P94" s="28"/>
      <c r="Q94" s="78"/>
      <c r="R94" s="236"/>
      <c r="S94" s="239"/>
      <c r="T94" s="243"/>
      <c r="U94" s="244"/>
      <c r="V94" s="216"/>
    </row>
    <row r="95" spans="1:24" ht="15.75" customHeight="1" thickBot="1" x14ac:dyDescent="0.3">
      <c r="A95" s="231"/>
      <c r="B95" s="234"/>
      <c r="C95" s="211"/>
      <c r="D95" s="108" t="s">
        <v>70</v>
      </c>
      <c r="E95" s="109"/>
      <c r="F95" s="214"/>
      <c r="G95" s="214"/>
      <c r="H95" s="226"/>
      <c r="I95" s="219">
        <f>I94*5+J94*-5</f>
        <v>0</v>
      </c>
      <c r="J95" s="220"/>
      <c r="K95" s="245">
        <f>K94*5+L94*-5</f>
        <v>35</v>
      </c>
      <c r="L95" s="219"/>
      <c r="M95" s="43">
        <f>M94*20</f>
        <v>60</v>
      </c>
      <c r="N95" s="43">
        <f>N94*50</f>
        <v>250</v>
      </c>
      <c r="O95" s="218"/>
      <c r="P95" s="43">
        <f>P94*-5</f>
        <v>0</v>
      </c>
      <c r="Q95" s="73">
        <f>IF(Q94&gt;0,VLOOKUP(Q94,'Бодовање по времену доласка'!A2:B21,2,TRUE),0)</f>
        <v>0</v>
      </c>
      <c r="R95" s="237"/>
      <c r="S95" s="240"/>
      <c r="T95" s="97"/>
      <c r="U95" s="97"/>
      <c r="V95" s="97"/>
    </row>
    <row r="96" spans="1:24" ht="15" customHeight="1" x14ac:dyDescent="0.25">
      <c r="A96" s="229">
        <f>IF((S96&lt;&gt;"DNF"),RANK(S96,S87:S101,0),"DNF")</f>
        <v>1</v>
      </c>
      <c r="B96" s="232" t="s">
        <v>131</v>
      </c>
      <c r="C96" s="209" t="s">
        <v>116</v>
      </c>
      <c r="D96" s="99" t="s">
        <v>132</v>
      </c>
      <c r="E96" s="100"/>
      <c r="F96" s="221">
        <v>0.4861111111111111</v>
      </c>
      <c r="G96" s="221">
        <v>0.55694444444444446</v>
      </c>
      <c r="H96" s="224">
        <f>IF(AND(F96&gt;0,G96-F96&lt;V93),G96-F96,0)</f>
        <v>7.0833333333333359E-2</v>
      </c>
      <c r="I96" s="49" t="s">
        <v>37</v>
      </c>
      <c r="J96" s="40" t="s">
        <v>38</v>
      </c>
      <c r="K96" s="40" t="s">
        <v>37</v>
      </c>
      <c r="L96" s="50" t="s">
        <v>38</v>
      </c>
      <c r="M96" s="40" t="s">
        <v>39</v>
      </c>
      <c r="N96" s="41" t="s">
        <v>40</v>
      </c>
      <c r="O96" s="42">
        <f>IF(H96&gt;T93,H96-T93,0)</f>
        <v>0</v>
      </c>
      <c r="P96" s="41" t="s">
        <v>41</v>
      </c>
      <c r="Q96" s="41" t="s">
        <v>42</v>
      </c>
      <c r="R96" s="235"/>
      <c r="S96" s="238">
        <f>IF(H96&gt;0,SUM(I98:N98,O97,P98,Q98),"DNF")</f>
        <v>700</v>
      </c>
      <c r="T96" s="97"/>
      <c r="U96" s="97"/>
      <c r="V96" s="97"/>
    </row>
    <row r="97" spans="1:22" ht="15" customHeight="1" x14ac:dyDescent="0.25">
      <c r="A97" s="230"/>
      <c r="B97" s="233"/>
      <c r="C97" s="210"/>
      <c r="D97" s="101" t="s">
        <v>133</v>
      </c>
      <c r="E97" s="102"/>
      <c r="F97" s="222"/>
      <c r="G97" s="222"/>
      <c r="H97" s="225"/>
      <c r="I97" s="116"/>
      <c r="J97" s="87"/>
      <c r="K97" s="54">
        <v>29</v>
      </c>
      <c r="L97" s="48">
        <v>1</v>
      </c>
      <c r="M97" s="28">
        <v>3</v>
      </c>
      <c r="N97" s="44">
        <v>8</v>
      </c>
      <c r="O97" s="217">
        <f>O96*-1440</f>
        <v>0</v>
      </c>
      <c r="P97" s="28"/>
      <c r="Q97" s="27">
        <v>1</v>
      </c>
      <c r="R97" s="236"/>
      <c r="S97" s="239"/>
      <c r="T97" s="97"/>
      <c r="U97" s="97"/>
      <c r="V97" s="97"/>
    </row>
    <row r="98" spans="1:22" ht="15.75" customHeight="1" thickBot="1" x14ac:dyDescent="0.3">
      <c r="A98" s="231"/>
      <c r="B98" s="234"/>
      <c r="C98" s="211"/>
      <c r="D98" s="108" t="s">
        <v>134</v>
      </c>
      <c r="E98" s="109"/>
      <c r="F98" s="223"/>
      <c r="G98" s="223"/>
      <c r="H98" s="226"/>
      <c r="I98" s="219">
        <f>I97*5+J97*-5</f>
        <v>0</v>
      </c>
      <c r="J98" s="220"/>
      <c r="K98" s="245">
        <f>K97*5+L97*-5</f>
        <v>140</v>
      </c>
      <c r="L98" s="219"/>
      <c r="M98" s="43">
        <f>M97*20</f>
        <v>60</v>
      </c>
      <c r="N98" s="43">
        <f t="shared" ref="N98" si="43">N97*50</f>
        <v>400</v>
      </c>
      <c r="O98" s="218"/>
      <c r="P98" s="43">
        <f t="shared" ref="P98" si="44">P97*-5</f>
        <v>0</v>
      </c>
      <c r="Q98" s="73">
        <f>IF(Q97&gt;0,VLOOKUP(Q97,'Бодовање по времену доласка'!A2:B21,2,TRUE),0)</f>
        <v>100</v>
      </c>
      <c r="R98" s="237"/>
      <c r="S98" s="240"/>
      <c r="T98" s="97"/>
      <c r="U98" s="97"/>
      <c r="V98" s="97"/>
    </row>
    <row r="99" spans="1:22" ht="15" customHeight="1" x14ac:dyDescent="0.25">
      <c r="A99" s="229">
        <f>IF((S99&lt;&gt;"DNF"),RANK(S99,S90:S104,0),"DNF")</f>
        <v>2</v>
      </c>
      <c r="B99" s="232" t="s">
        <v>148</v>
      </c>
      <c r="C99" s="209" t="s">
        <v>137</v>
      </c>
      <c r="D99" s="99" t="s">
        <v>141</v>
      </c>
      <c r="E99" s="100">
        <v>460</v>
      </c>
      <c r="F99" s="221">
        <v>0.4826388888888889</v>
      </c>
      <c r="G99" s="221">
        <v>0.58680555555555558</v>
      </c>
      <c r="H99" s="224">
        <f>IF(AND(F99&gt;0,G99-F99&lt;V93),G99-F99,0)</f>
        <v>0.10416666666666669</v>
      </c>
      <c r="I99" s="49" t="s">
        <v>37</v>
      </c>
      <c r="J99" s="40" t="s">
        <v>38</v>
      </c>
      <c r="K99" s="40" t="s">
        <v>37</v>
      </c>
      <c r="L99" s="50" t="s">
        <v>38</v>
      </c>
      <c r="M99" s="40" t="s">
        <v>39</v>
      </c>
      <c r="N99" s="41" t="s">
        <v>40</v>
      </c>
      <c r="O99" s="42">
        <f>IF(H99&gt;T93,H99-T93,0)</f>
        <v>0</v>
      </c>
      <c r="P99" s="41" t="s">
        <v>41</v>
      </c>
      <c r="Q99" s="41" t="s">
        <v>42</v>
      </c>
      <c r="R99" s="235"/>
      <c r="S99" s="238">
        <f>IF(H99&gt;0,SUM(I101:N101,O100,P101,Q101),"DNF")</f>
        <v>675</v>
      </c>
      <c r="T99" s="97"/>
      <c r="U99" s="97"/>
      <c r="V99" s="97"/>
    </row>
    <row r="100" spans="1:22" ht="15" customHeight="1" x14ac:dyDescent="0.25">
      <c r="A100" s="230"/>
      <c r="B100" s="233"/>
      <c r="C100" s="210"/>
      <c r="D100" s="101" t="s">
        <v>142</v>
      </c>
      <c r="E100" s="102">
        <v>872</v>
      </c>
      <c r="F100" s="222"/>
      <c r="G100" s="222"/>
      <c r="H100" s="225"/>
      <c r="I100" s="116"/>
      <c r="J100" s="87"/>
      <c r="K100" s="54">
        <v>28</v>
      </c>
      <c r="L100" s="48">
        <v>1</v>
      </c>
      <c r="M100" s="28">
        <v>3</v>
      </c>
      <c r="N100" s="44">
        <v>8</v>
      </c>
      <c r="O100" s="217">
        <f>O99*-1440</f>
        <v>0</v>
      </c>
      <c r="P100" s="28"/>
      <c r="Q100" s="27">
        <v>2</v>
      </c>
      <c r="R100" s="236"/>
      <c r="S100" s="239"/>
      <c r="T100" s="97"/>
      <c r="U100" s="97"/>
      <c r="V100" s="97"/>
    </row>
    <row r="101" spans="1:22" ht="15.75" customHeight="1" thickBot="1" x14ac:dyDescent="0.3">
      <c r="A101" s="231"/>
      <c r="B101" s="234"/>
      <c r="C101" s="211"/>
      <c r="D101" s="108" t="s">
        <v>143</v>
      </c>
      <c r="E101" s="109">
        <v>1230</v>
      </c>
      <c r="F101" s="223"/>
      <c r="G101" s="223"/>
      <c r="H101" s="226"/>
      <c r="I101" s="219">
        <f>I100*5+J100*-5</f>
        <v>0</v>
      </c>
      <c r="J101" s="220"/>
      <c r="K101" s="245">
        <f>K100*5+L100*-5</f>
        <v>135</v>
      </c>
      <c r="L101" s="219"/>
      <c r="M101" s="43">
        <f>M100*20</f>
        <v>60</v>
      </c>
      <c r="N101" s="43">
        <f t="shared" ref="N101" si="45">N100*50</f>
        <v>400</v>
      </c>
      <c r="O101" s="218"/>
      <c r="P101" s="43">
        <f t="shared" ref="P101" si="46">P100*-5</f>
        <v>0</v>
      </c>
      <c r="Q101" s="73">
        <f>IF(Q100&gt;0,VLOOKUP(Q100,'Бодовање по времену доласка'!A2:B21,2,TRUE),0)</f>
        <v>80</v>
      </c>
      <c r="R101" s="237"/>
      <c r="S101" s="240"/>
      <c r="T101" s="97"/>
      <c r="U101" s="97"/>
      <c r="V101" s="97"/>
    </row>
    <row r="102" spans="1:22" ht="15" customHeight="1" x14ac:dyDescent="0.25">
      <c r="A102" s="229">
        <v>4</v>
      </c>
      <c r="B102" s="246" t="s">
        <v>154</v>
      </c>
      <c r="C102" s="209" t="s">
        <v>150</v>
      </c>
      <c r="D102" s="99" t="s">
        <v>155</v>
      </c>
      <c r="E102" s="100"/>
      <c r="F102" s="221">
        <v>0.48958333333333331</v>
      </c>
      <c r="G102" s="221">
        <v>0.60138888888888886</v>
      </c>
      <c r="H102" s="224">
        <f>IF(AND(F102&gt;0,G102-F102&lt;V93),G102-F102,0)</f>
        <v>0.11180555555555555</v>
      </c>
      <c r="I102" s="49" t="s">
        <v>37</v>
      </c>
      <c r="J102" s="40" t="s">
        <v>38</v>
      </c>
      <c r="K102" s="40" t="s">
        <v>37</v>
      </c>
      <c r="L102" s="50" t="s">
        <v>38</v>
      </c>
      <c r="M102" s="40" t="s">
        <v>39</v>
      </c>
      <c r="N102" s="41" t="s">
        <v>40</v>
      </c>
      <c r="O102" s="42">
        <f>IF(H102&gt;T93,H102-T93,0)</f>
        <v>7.6388888888888756E-3</v>
      </c>
      <c r="P102" s="41" t="s">
        <v>41</v>
      </c>
      <c r="Q102" s="41" t="s">
        <v>42</v>
      </c>
      <c r="R102" s="235"/>
      <c r="S102" s="238">
        <f>IF(H102&gt;0,SUM(I104:N104,O103,P104,Q104),"DNF")</f>
        <v>284</v>
      </c>
      <c r="T102" s="97"/>
      <c r="U102" s="97"/>
      <c r="V102" s="97"/>
    </row>
    <row r="103" spans="1:22" ht="15" customHeight="1" x14ac:dyDescent="0.25">
      <c r="A103" s="230"/>
      <c r="B103" s="247"/>
      <c r="C103" s="210"/>
      <c r="D103" s="101" t="s">
        <v>156</v>
      </c>
      <c r="E103" s="102"/>
      <c r="F103" s="222"/>
      <c r="G103" s="222"/>
      <c r="H103" s="225"/>
      <c r="I103" s="116"/>
      <c r="J103" s="87"/>
      <c r="K103" s="54">
        <v>13</v>
      </c>
      <c r="L103" s="48">
        <v>16</v>
      </c>
      <c r="M103" s="28">
        <v>3</v>
      </c>
      <c r="N103" s="44">
        <v>5</v>
      </c>
      <c r="O103" s="217">
        <f>O102*-1440</f>
        <v>-10.99999999999998</v>
      </c>
      <c r="P103" s="28"/>
      <c r="Q103" s="78"/>
      <c r="R103" s="236"/>
      <c r="S103" s="239"/>
      <c r="T103" s="97"/>
      <c r="U103" s="97"/>
      <c r="V103" s="97"/>
    </row>
    <row r="104" spans="1:22" ht="15.75" customHeight="1" thickBot="1" x14ac:dyDescent="0.3">
      <c r="A104" s="231"/>
      <c r="B104" s="248"/>
      <c r="C104" s="211"/>
      <c r="D104" s="108" t="s">
        <v>157</v>
      </c>
      <c r="E104" s="109"/>
      <c r="F104" s="223"/>
      <c r="G104" s="223"/>
      <c r="H104" s="226"/>
      <c r="I104" s="219">
        <f>I103*5+J103*-5</f>
        <v>0</v>
      </c>
      <c r="J104" s="220"/>
      <c r="K104" s="245">
        <f>K103*5+L103*-5</f>
        <v>-15</v>
      </c>
      <c r="L104" s="219"/>
      <c r="M104" s="43">
        <f>M103*20</f>
        <v>60</v>
      </c>
      <c r="N104" s="43">
        <f t="shared" ref="N104" si="47">N103*50</f>
        <v>250</v>
      </c>
      <c r="O104" s="218"/>
      <c r="P104" s="43">
        <f t="shared" ref="P104" si="48">P103*-5</f>
        <v>0</v>
      </c>
      <c r="Q104" s="73">
        <f>IF(Q103&gt;0,VLOOKUP(Q103,'Бодовање по времену доласка'!A2:B21,2,TRUE),0)</f>
        <v>0</v>
      </c>
      <c r="R104" s="237"/>
      <c r="S104" s="240"/>
      <c r="T104" s="97"/>
      <c r="U104" s="97"/>
      <c r="V104" s="97"/>
    </row>
    <row r="105" spans="1:22" ht="15" customHeight="1" x14ac:dyDescent="0.25">
      <c r="A105" s="229">
        <v>5</v>
      </c>
      <c r="B105" s="246" t="s">
        <v>226</v>
      </c>
      <c r="C105" s="209" t="s">
        <v>162</v>
      </c>
      <c r="D105" s="99" t="s">
        <v>196</v>
      </c>
      <c r="E105" s="100"/>
      <c r="F105" s="221">
        <v>0.47916666666666669</v>
      </c>
      <c r="G105" s="278">
        <v>0.55902777777777779</v>
      </c>
      <c r="H105" s="224">
        <f>IF(AND(F105&gt;0,G105-F105&lt;V93),G105-F105,0)</f>
        <v>7.9861111111111105E-2</v>
      </c>
      <c r="I105" s="49" t="s">
        <v>37</v>
      </c>
      <c r="J105" s="40" t="s">
        <v>38</v>
      </c>
      <c r="K105" s="40" t="s">
        <v>37</v>
      </c>
      <c r="L105" s="50" t="s">
        <v>38</v>
      </c>
      <c r="M105" s="40" t="s">
        <v>39</v>
      </c>
      <c r="N105" s="41" t="s">
        <v>40</v>
      </c>
      <c r="O105" s="42">
        <f>IF(H105&gt;T93,H105-T93,0)</f>
        <v>0</v>
      </c>
      <c r="P105" s="41" t="s">
        <v>41</v>
      </c>
      <c r="Q105" s="41" t="s">
        <v>42</v>
      </c>
      <c r="R105" s="235"/>
      <c r="S105" s="238">
        <f>IF(H105&gt;0,SUM(I107:N107,O106,P107,Q107),"DNF")</f>
        <v>200</v>
      </c>
      <c r="T105" s="97"/>
      <c r="U105" s="97"/>
      <c r="V105" s="97"/>
    </row>
    <row r="106" spans="1:22" ht="15" customHeight="1" x14ac:dyDescent="0.25">
      <c r="A106" s="230"/>
      <c r="B106" s="247"/>
      <c r="C106" s="210"/>
      <c r="D106" s="101" t="s">
        <v>197</v>
      </c>
      <c r="E106" s="102"/>
      <c r="F106" s="222"/>
      <c r="G106" s="279"/>
      <c r="H106" s="225"/>
      <c r="I106" s="116"/>
      <c r="J106" s="87"/>
      <c r="K106" s="54">
        <v>6</v>
      </c>
      <c r="L106" s="48">
        <v>6</v>
      </c>
      <c r="M106" s="29"/>
      <c r="N106" s="44">
        <v>4</v>
      </c>
      <c r="O106" s="281">
        <f>IF(O105="DNF","DNF",O105*-1440)</f>
        <v>0</v>
      </c>
      <c r="P106" s="121"/>
      <c r="Q106" s="78"/>
      <c r="R106" s="236"/>
      <c r="S106" s="239"/>
      <c r="T106" s="97"/>
      <c r="U106" s="97"/>
      <c r="V106" s="97"/>
    </row>
    <row r="107" spans="1:22" ht="15.75" customHeight="1" thickBot="1" x14ac:dyDescent="0.3">
      <c r="A107" s="231"/>
      <c r="B107" s="248"/>
      <c r="C107" s="211"/>
      <c r="D107" s="108" t="s">
        <v>198</v>
      </c>
      <c r="E107" s="109"/>
      <c r="F107" s="223"/>
      <c r="G107" s="280"/>
      <c r="H107" s="226"/>
      <c r="I107" s="219">
        <f>I106*5+J106*-5</f>
        <v>0</v>
      </c>
      <c r="J107" s="220"/>
      <c r="K107" s="245">
        <f>K106*5+L106*-5</f>
        <v>0</v>
      </c>
      <c r="L107" s="219"/>
      <c r="M107" s="45">
        <f>M106*20</f>
        <v>0</v>
      </c>
      <c r="N107" s="45">
        <f t="shared" ref="N107" si="49">N106*50</f>
        <v>200</v>
      </c>
      <c r="O107" s="282"/>
      <c r="P107" s="43">
        <f t="shared" ref="P107" si="50">P106*-5</f>
        <v>0</v>
      </c>
      <c r="Q107" s="73">
        <f>IF(Q106&gt;0,VLOOKUP(Q106,'Бодовање по времену доласка'!A2:B21,2,TRUE),0)</f>
        <v>0</v>
      </c>
      <c r="R107" s="237"/>
      <c r="S107" s="240"/>
      <c r="T107" s="97"/>
      <c r="U107" s="97"/>
      <c r="V107" s="97"/>
    </row>
    <row r="108" spans="1:22" thickBot="1" x14ac:dyDescent="0.3">
      <c r="A108" s="227" t="s">
        <v>9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</row>
    <row r="109" spans="1:22" ht="15" customHeight="1" x14ac:dyDescent="0.25">
      <c r="A109" s="229">
        <f>IF((S109&lt;&gt;"DNF"),RANK(S109,S109:S123,0),"DNF")</f>
        <v>1</v>
      </c>
      <c r="B109" s="232" t="s">
        <v>71</v>
      </c>
      <c r="C109" s="209" t="s">
        <v>220</v>
      </c>
      <c r="D109" s="99" t="s">
        <v>206</v>
      </c>
      <c r="E109" s="100"/>
      <c r="F109" s="212">
        <v>0.49305555555555558</v>
      </c>
      <c r="G109" s="212">
        <v>0.55555555555555558</v>
      </c>
      <c r="H109" s="224">
        <f>IF(AND(F109&gt;0,G109-F109&lt;V109),G109-F109,0)</f>
        <v>6.25E-2</v>
      </c>
      <c r="I109" s="49" t="s">
        <v>37</v>
      </c>
      <c r="J109" s="40" t="s">
        <v>38</v>
      </c>
      <c r="K109" s="40" t="s">
        <v>37</v>
      </c>
      <c r="L109" s="50" t="s">
        <v>38</v>
      </c>
      <c r="M109" s="40" t="s">
        <v>39</v>
      </c>
      <c r="N109" s="41" t="s">
        <v>40</v>
      </c>
      <c r="O109" s="42">
        <f>IF(H109&gt;T109,H109-T109,0)</f>
        <v>0</v>
      </c>
      <c r="P109" s="41" t="s">
        <v>41</v>
      </c>
      <c r="Q109" s="41" t="s">
        <v>42</v>
      </c>
      <c r="R109" s="235"/>
      <c r="S109" s="238">
        <f>IF(H109&gt;0,SUM(I111:N111,O110,P111,Q111),"DNF")</f>
        <v>660</v>
      </c>
      <c r="T109" s="241">
        <v>0.10416666666666667</v>
      </c>
      <c r="U109" s="242"/>
      <c r="V109" s="215">
        <v>0.15625</v>
      </c>
    </row>
    <row r="110" spans="1:22" ht="15.75" customHeight="1" thickBot="1" x14ac:dyDescent="0.3">
      <c r="A110" s="230"/>
      <c r="B110" s="233"/>
      <c r="C110" s="210"/>
      <c r="D110" s="101" t="s">
        <v>205</v>
      </c>
      <c r="E110" s="102"/>
      <c r="F110" s="213"/>
      <c r="G110" s="213"/>
      <c r="H110" s="225"/>
      <c r="I110" s="103"/>
      <c r="J110" s="104"/>
      <c r="K110" s="28">
        <v>24</v>
      </c>
      <c r="L110" s="105">
        <v>4</v>
      </c>
      <c r="M110" s="28">
        <v>3</v>
      </c>
      <c r="N110" s="44">
        <v>8</v>
      </c>
      <c r="O110" s="217">
        <f>O109*-1440</f>
        <v>0</v>
      </c>
      <c r="P110" s="28"/>
      <c r="Q110" s="27">
        <v>1</v>
      </c>
      <c r="R110" s="236"/>
      <c r="S110" s="239"/>
      <c r="T110" s="243"/>
      <c r="U110" s="244"/>
      <c r="V110" s="216"/>
    </row>
    <row r="111" spans="1:22" ht="15.75" customHeight="1" thickBot="1" x14ac:dyDescent="0.3">
      <c r="A111" s="231"/>
      <c r="B111" s="234"/>
      <c r="C111" s="211"/>
      <c r="D111" s="108" t="s">
        <v>72</v>
      </c>
      <c r="E111" s="109"/>
      <c r="F111" s="214"/>
      <c r="G111" s="214"/>
      <c r="H111" s="226"/>
      <c r="I111" s="219">
        <f>I110*5+J110*-5</f>
        <v>0</v>
      </c>
      <c r="J111" s="220"/>
      <c r="K111" s="245">
        <f>K110*5+L110*-5</f>
        <v>100</v>
      </c>
      <c r="L111" s="219"/>
      <c r="M111" s="43">
        <f>M110*20</f>
        <v>60</v>
      </c>
      <c r="N111" s="43">
        <f>N110*50</f>
        <v>400</v>
      </c>
      <c r="O111" s="218"/>
      <c r="P111" s="43">
        <f>P110*-5</f>
        <v>0</v>
      </c>
      <c r="Q111" s="73">
        <f>IF(Q110&gt;0,VLOOKUP(Q110,'Бодовање по времену доласка'!A2:B21,2,TRUE),0)</f>
        <v>100</v>
      </c>
      <c r="R111" s="237"/>
      <c r="S111" s="240"/>
      <c r="T111" s="97"/>
      <c r="U111" s="97"/>
      <c r="V111" s="97"/>
    </row>
    <row r="112" spans="1:22" ht="15" customHeight="1" x14ac:dyDescent="0.25">
      <c r="A112" s="229">
        <f>IF((S112&lt;&gt;"DNF"),RANK(S112,S109:S123,0),"DNF")</f>
        <v>5</v>
      </c>
      <c r="B112" s="246" t="s">
        <v>102</v>
      </c>
      <c r="C112" s="209" t="s">
        <v>99</v>
      </c>
      <c r="D112" s="99" t="s">
        <v>109</v>
      </c>
      <c r="E112" s="100">
        <v>588</v>
      </c>
      <c r="F112" s="221">
        <v>0.4861111111111111</v>
      </c>
      <c r="G112" s="221">
        <v>0.59861111111111109</v>
      </c>
      <c r="H112" s="224">
        <f>IF(AND(F112&gt;0,G112-F112&lt;V109),G112-F112,0)</f>
        <v>0.11249999999999999</v>
      </c>
      <c r="I112" s="49" t="s">
        <v>37</v>
      </c>
      <c r="J112" s="40" t="s">
        <v>38</v>
      </c>
      <c r="K112" s="40" t="s">
        <v>37</v>
      </c>
      <c r="L112" s="50" t="s">
        <v>38</v>
      </c>
      <c r="M112" s="40" t="s">
        <v>39</v>
      </c>
      <c r="N112" s="41" t="s">
        <v>40</v>
      </c>
      <c r="O112" s="42">
        <f>IF(H112&gt;T109,H112-T109,0)</f>
        <v>8.3333333333333176E-3</v>
      </c>
      <c r="P112" s="41" t="s">
        <v>41</v>
      </c>
      <c r="Q112" s="41" t="s">
        <v>42</v>
      </c>
      <c r="R112" s="235"/>
      <c r="S112" s="238">
        <f>IF(H112&gt;0,SUM(I114:N114,O113,P114,Q114),"DNF")</f>
        <v>328</v>
      </c>
      <c r="T112" s="97"/>
      <c r="U112" s="97"/>
      <c r="V112" s="97"/>
    </row>
    <row r="113" spans="1:22" ht="15" customHeight="1" x14ac:dyDescent="0.25">
      <c r="A113" s="230"/>
      <c r="B113" s="247"/>
      <c r="C113" s="210"/>
      <c r="D113" s="101" t="s">
        <v>110</v>
      </c>
      <c r="E113" s="102"/>
      <c r="F113" s="222"/>
      <c r="G113" s="222"/>
      <c r="H113" s="225"/>
      <c r="I113" s="116"/>
      <c r="J113" s="87"/>
      <c r="K113" s="54">
        <v>15</v>
      </c>
      <c r="L113" s="48">
        <v>7</v>
      </c>
      <c r="M113" s="28"/>
      <c r="N113" s="44">
        <v>6</v>
      </c>
      <c r="O113" s="217">
        <f>O112*-1440</f>
        <v>-11.999999999999977</v>
      </c>
      <c r="P113" s="28"/>
      <c r="Q113" s="78"/>
      <c r="R113" s="236"/>
      <c r="S113" s="239"/>
      <c r="T113" s="97"/>
      <c r="U113" s="97"/>
      <c r="V113" s="97"/>
    </row>
    <row r="114" spans="1:22" ht="15.75" customHeight="1" thickBot="1" x14ac:dyDescent="0.3">
      <c r="A114" s="231"/>
      <c r="B114" s="248"/>
      <c r="C114" s="211"/>
      <c r="D114" s="123" t="s">
        <v>111</v>
      </c>
      <c r="E114" s="109"/>
      <c r="F114" s="223"/>
      <c r="G114" s="223"/>
      <c r="H114" s="226"/>
      <c r="I114" s="219">
        <f>I113*5+J113*-5</f>
        <v>0</v>
      </c>
      <c r="J114" s="220"/>
      <c r="K114" s="245">
        <f>K113*5+L113*-5</f>
        <v>40</v>
      </c>
      <c r="L114" s="219"/>
      <c r="M114" s="43">
        <f>M113*20</f>
        <v>0</v>
      </c>
      <c r="N114" s="43">
        <f t="shared" ref="N114" si="51">N113*50</f>
        <v>300</v>
      </c>
      <c r="O114" s="218"/>
      <c r="P114" s="43">
        <f t="shared" ref="P114" si="52">P113*-5</f>
        <v>0</v>
      </c>
      <c r="Q114" s="73">
        <f>IF(Q113&gt;0,VLOOKUP(Q113,'Бодовање по времену доласка'!A2:B21,2,TRUE),0)</f>
        <v>0</v>
      </c>
      <c r="R114" s="237"/>
      <c r="S114" s="240"/>
      <c r="T114" s="97"/>
      <c r="U114" s="97"/>
      <c r="V114" s="97"/>
    </row>
    <row r="115" spans="1:22" ht="15" customHeight="1" x14ac:dyDescent="0.25">
      <c r="A115" s="229">
        <f>IF((S115&lt;&gt;"DNF"),RANK(S115,S109:S123,0),"DNF")</f>
        <v>2</v>
      </c>
      <c r="B115" s="232" t="s">
        <v>147</v>
      </c>
      <c r="C115" s="209" t="s">
        <v>137</v>
      </c>
      <c r="D115" s="99" t="s">
        <v>144</v>
      </c>
      <c r="E115" s="100">
        <v>1228</v>
      </c>
      <c r="F115" s="221">
        <v>0.4826388888888889</v>
      </c>
      <c r="G115" s="221">
        <v>0.58888888888888891</v>
      </c>
      <c r="H115" s="224">
        <f>IF(AND(F115&gt;0,G115-F115&lt;V109),G115-F115,0)</f>
        <v>0.10625000000000001</v>
      </c>
      <c r="I115" s="49" t="s">
        <v>37</v>
      </c>
      <c r="J115" s="40" t="s">
        <v>38</v>
      </c>
      <c r="K115" s="40" t="s">
        <v>37</v>
      </c>
      <c r="L115" s="50" t="s">
        <v>38</v>
      </c>
      <c r="M115" s="40" t="s">
        <v>39</v>
      </c>
      <c r="N115" s="41" t="s">
        <v>40</v>
      </c>
      <c r="O115" s="42">
        <f>IF(H115&gt;T109,H115-T109,0)</f>
        <v>2.0833333333333398E-3</v>
      </c>
      <c r="P115" s="41" t="s">
        <v>41</v>
      </c>
      <c r="Q115" s="41" t="s">
        <v>42</v>
      </c>
      <c r="R115" s="235"/>
      <c r="S115" s="238">
        <f>IF(H115&gt;0,SUM(I117:N117,O116,P117,Q117),"DNF")</f>
        <v>627</v>
      </c>
      <c r="T115" s="97"/>
      <c r="U115" s="97"/>
      <c r="V115" s="97"/>
    </row>
    <row r="116" spans="1:22" ht="15" customHeight="1" x14ac:dyDescent="0.25">
      <c r="A116" s="230"/>
      <c r="B116" s="233"/>
      <c r="C116" s="210"/>
      <c r="D116" s="101" t="s">
        <v>145</v>
      </c>
      <c r="E116" s="102">
        <v>464</v>
      </c>
      <c r="F116" s="222"/>
      <c r="G116" s="222"/>
      <c r="H116" s="225"/>
      <c r="I116" s="116"/>
      <c r="J116" s="87"/>
      <c r="K116" s="54">
        <v>26</v>
      </c>
      <c r="L116" s="48">
        <v>4</v>
      </c>
      <c r="M116" s="28">
        <v>3</v>
      </c>
      <c r="N116" s="44">
        <v>8</v>
      </c>
      <c r="O116" s="217">
        <f>O115*-1440</f>
        <v>-3.0000000000000093</v>
      </c>
      <c r="P116" s="28"/>
      <c r="Q116" s="27">
        <v>3</v>
      </c>
      <c r="R116" s="236"/>
      <c r="S116" s="239"/>
      <c r="T116" s="97"/>
      <c r="U116" s="97"/>
      <c r="V116" s="97"/>
    </row>
    <row r="117" spans="1:22" ht="15.75" customHeight="1" thickBot="1" x14ac:dyDescent="0.3">
      <c r="A117" s="231"/>
      <c r="B117" s="234"/>
      <c r="C117" s="211"/>
      <c r="D117" s="108" t="s">
        <v>146</v>
      </c>
      <c r="E117" s="109">
        <v>462</v>
      </c>
      <c r="F117" s="223"/>
      <c r="G117" s="223"/>
      <c r="H117" s="226"/>
      <c r="I117" s="219">
        <f>I116*5+J116*-5</f>
        <v>0</v>
      </c>
      <c r="J117" s="220"/>
      <c r="K117" s="245">
        <f>K116*5+L116*-5</f>
        <v>110</v>
      </c>
      <c r="L117" s="219"/>
      <c r="M117" s="43">
        <f>M116*20</f>
        <v>60</v>
      </c>
      <c r="N117" s="43">
        <f t="shared" ref="N117" si="53">N116*50</f>
        <v>400</v>
      </c>
      <c r="O117" s="218"/>
      <c r="P117" s="43">
        <f t="shared" ref="P117" si="54">P116*-5</f>
        <v>0</v>
      </c>
      <c r="Q117" s="73">
        <f>IF(Q116&gt;0,VLOOKUP(Q116,'Бодовање по времену доласка'!A2:B21,2,TRUE),0)</f>
        <v>60</v>
      </c>
      <c r="R117" s="237"/>
      <c r="S117" s="240"/>
      <c r="T117" s="97"/>
      <c r="U117" s="97"/>
      <c r="V117" s="97"/>
    </row>
    <row r="118" spans="1:22" ht="15" customHeight="1" x14ac:dyDescent="0.25">
      <c r="A118" s="229">
        <f>IF((S118&lt;&gt;"DNF"),RANK(S118,S109:S123,0),"DNF")</f>
        <v>4</v>
      </c>
      <c r="B118" s="246" t="s">
        <v>149</v>
      </c>
      <c r="C118" s="209" t="s">
        <v>150</v>
      </c>
      <c r="D118" s="99" t="s">
        <v>151</v>
      </c>
      <c r="E118" s="100"/>
      <c r="F118" s="221">
        <v>0.48958333333333331</v>
      </c>
      <c r="G118" s="221">
        <v>0.56111111111111112</v>
      </c>
      <c r="H118" s="224">
        <f>IF(AND(F118&gt;0,G118-F118&lt;V109),G118-F118,0)</f>
        <v>7.1527777777777801E-2</v>
      </c>
      <c r="I118" s="49" t="s">
        <v>37</v>
      </c>
      <c r="J118" s="40" t="s">
        <v>38</v>
      </c>
      <c r="K118" s="40" t="s">
        <v>37</v>
      </c>
      <c r="L118" s="50" t="s">
        <v>38</v>
      </c>
      <c r="M118" s="40" t="s">
        <v>39</v>
      </c>
      <c r="N118" s="41" t="s">
        <v>40</v>
      </c>
      <c r="O118" s="42">
        <f>IF(H118&gt;T109,H118-T109,0)</f>
        <v>0</v>
      </c>
      <c r="P118" s="41" t="s">
        <v>41</v>
      </c>
      <c r="Q118" s="41" t="s">
        <v>42</v>
      </c>
      <c r="R118" s="235"/>
      <c r="S118" s="238">
        <f>IF(H118&gt;0,SUM(I120:N120,O119,P120,Q120),"DNF")</f>
        <v>470</v>
      </c>
      <c r="T118" s="97"/>
      <c r="U118" s="97"/>
      <c r="V118" s="97"/>
    </row>
    <row r="119" spans="1:22" ht="15" customHeight="1" x14ac:dyDescent="0.25">
      <c r="A119" s="230"/>
      <c r="B119" s="247"/>
      <c r="C119" s="210"/>
      <c r="D119" s="101" t="s">
        <v>152</v>
      </c>
      <c r="E119" s="102"/>
      <c r="F119" s="222"/>
      <c r="G119" s="222"/>
      <c r="H119" s="225"/>
      <c r="I119" s="116"/>
      <c r="J119" s="87"/>
      <c r="K119" s="54">
        <v>12</v>
      </c>
      <c r="L119" s="48">
        <v>14</v>
      </c>
      <c r="M119" s="28"/>
      <c r="N119" s="44">
        <v>8</v>
      </c>
      <c r="O119" s="217">
        <f>O118*-1440</f>
        <v>0</v>
      </c>
      <c r="P119" s="28"/>
      <c r="Q119" s="27">
        <v>2</v>
      </c>
      <c r="R119" s="236"/>
      <c r="S119" s="239"/>
      <c r="T119" s="97"/>
      <c r="U119" s="97"/>
      <c r="V119" s="97"/>
    </row>
    <row r="120" spans="1:22" ht="15.75" customHeight="1" thickBot="1" x14ac:dyDescent="0.3">
      <c r="A120" s="231"/>
      <c r="B120" s="248"/>
      <c r="C120" s="211"/>
      <c r="D120" s="123" t="s">
        <v>153</v>
      </c>
      <c r="E120" s="109"/>
      <c r="F120" s="223"/>
      <c r="G120" s="223"/>
      <c r="H120" s="226"/>
      <c r="I120" s="219">
        <f>I119*5+J119*-5</f>
        <v>0</v>
      </c>
      <c r="J120" s="220"/>
      <c r="K120" s="245">
        <f>K119*5+L119*-5</f>
        <v>-10</v>
      </c>
      <c r="L120" s="219"/>
      <c r="M120" s="43">
        <f>M119*20</f>
        <v>0</v>
      </c>
      <c r="N120" s="43">
        <f t="shared" ref="N120" si="55">N119*50</f>
        <v>400</v>
      </c>
      <c r="O120" s="218"/>
      <c r="P120" s="43">
        <f t="shared" ref="P120" si="56">P119*-5</f>
        <v>0</v>
      </c>
      <c r="Q120" s="73">
        <f>IF(Q119&gt;0,VLOOKUP(Q119,'Бодовање по времену доласка'!A2:B21,2,TRUE),0)</f>
        <v>80</v>
      </c>
      <c r="R120" s="237"/>
      <c r="S120" s="240"/>
      <c r="T120" s="97"/>
      <c r="U120" s="97"/>
      <c r="V120" s="97"/>
    </row>
    <row r="121" spans="1:22" ht="15" customHeight="1" x14ac:dyDescent="0.25">
      <c r="A121" s="229">
        <f>IF((S121&lt;&gt;"DNF"),RANK(S121,S109:S123,0),"DNF")</f>
        <v>3</v>
      </c>
      <c r="B121" s="246" t="s">
        <v>192</v>
      </c>
      <c r="C121" s="209" t="s">
        <v>162</v>
      </c>
      <c r="D121" s="99" t="s">
        <v>215</v>
      </c>
      <c r="E121" s="100"/>
      <c r="F121" s="221">
        <v>0.47916666666666669</v>
      </c>
      <c r="G121" s="278">
        <v>0.59583333333333333</v>
      </c>
      <c r="H121" s="224">
        <f>IF(AND(F121&gt;0,G121-F121&lt;V109),G121-F121,0)</f>
        <v>0.11666666666666664</v>
      </c>
      <c r="I121" s="49" t="s">
        <v>37</v>
      </c>
      <c r="J121" s="40" t="s">
        <v>38</v>
      </c>
      <c r="K121" s="40" t="s">
        <v>37</v>
      </c>
      <c r="L121" s="50" t="s">
        <v>38</v>
      </c>
      <c r="M121" s="40" t="s">
        <v>39</v>
      </c>
      <c r="N121" s="41" t="s">
        <v>40</v>
      </c>
      <c r="O121" s="42">
        <f>IF(H121&gt;T109,H121-T109,0)</f>
        <v>1.2499999999999969E-2</v>
      </c>
      <c r="P121" s="41" t="s">
        <v>41</v>
      </c>
      <c r="Q121" s="41" t="s">
        <v>42</v>
      </c>
      <c r="R121" s="235"/>
      <c r="S121" s="238">
        <f>IF(H121&gt;0,SUM(I123:N123,O122,P123,Q123),"DNF")</f>
        <v>492.00000000000006</v>
      </c>
      <c r="T121" s="97"/>
      <c r="U121" s="97"/>
      <c r="V121" s="97"/>
    </row>
    <row r="122" spans="1:22" ht="15" customHeight="1" x14ac:dyDescent="0.25">
      <c r="A122" s="230"/>
      <c r="B122" s="247"/>
      <c r="C122" s="210"/>
      <c r="D122" s="101" t="s">
        <v>194</v>
      </c>
      <c r="E122" s="102"/>
      <c r="F122" s="222"/>
      <c r="G122" s="279"/>
      <c r="H122" s="225"/>
      <c r="I122" s="116"/>
      <c r="J122" s="87"/>
      <c r="K122" s="54">
        <v>15</v>
      </c>
      <c r="L122" s="48">
        <v>13</v>
      </c>
      <c r="M122" s="29">
        <v>3</v>
      </c>
      <c r="N122" s="44">
        <v>8</v>
      </c>
      <c r="O122" s="281">
        <f>IF(O121="DNF","DNF",O121*-1440)</f>
        <v>-17.999999999999957</v>
      </c>
      <c r="P122" s="121"/>
      <c r="Q122" s="27">
        <v>4</v>
      </c>
      <c r="R122" s="236"/>
      <c r="S122" s="239"/>
      <c r="T122" s="97"/>
      <c r="U122" s="97"/>
      <c r="V122" s="97"/>
    </row>
    <row r="123" spans="1:22" ht="15.75" customHeight="1" thickBot="1" x14ac:dyDescent="0.3">
      <c r="A123" s="231"/>
      <c r="B123" s="248"/>
      <c r="C123" s="211"/>
      <c r="D123" s="108" t="s">
        <v>195</v>
      </c>
      <c r="E123" s="109"/>
      <c r="F123" s="223"/>
      <c r="G123" s="280"/>
      <c r="H123" s="226"/>
      <c r="I123" s="219">
        <f>I122*5+J122*-5</f>
        <v>0</v>
      </c>
      <c r="J123" s="220"/>
      <c r="K123" s="245">
        <f>K122*5+L122*-5</f>
        <v>10</v>
      </c>
      <c r="L123" s="219"/>
      <c r="M123" s="45">
        <f>M122*20</f>
        <v>60</v>
      </c>
      <c r="N123" s="45">
        <f t="shared" ref="N123" si="57">N122*50</f>
        <v>400</v>
      </c>
      <c r="O123" s="282"/>
      <c r="P123" s="43">
        <f t="shared" ref="P123" si="58">P122*-5</f>
        <v>0</v>
      </c>
      <c r="Q123" s="73">
        <f>IF(Q122&gt;0,VLOOKUP(Q122,'Бодовање по времену доласка'!A2:B21,2,TRUE),0)</f>
        <v>40</v>
      </c>
      <c r="R123" s="237"/>
      <c r="S123" s="240"/>
      <c r="T123" s="97"/>
      <c r="U123" s="97"/>
      <c r="V123" s="97"/>
    </row>
    <row r="124" spans="1:22" thickBot="1" x14ac:dyDescent="0.3">
      <c r="A124" s="227" t="s">
        <v>74</v>
      </c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</row>
    <row r="125" spans="1:22" s="125" customFormat="1" ht="15" customHeight="1" thickBot="1" x14ac:dyDescent="0.3">
      <c r="A125" s="229">
        <f>IF((S125&lt;&gt;"DNF"),RANK(S125,S125:S145,0),"DNF")</f>
        <v>2</v>
      </c>
      <c r="B125" s="232" t="s">
        <v>73</v>
      </c>
      <c r="C125" s="209" t="s">
        <v>51</v>
      </c>
      <c r="D125" s="108" t="s">
        <v>221</v>
      </c>
      <c r="E125" s="100"/>
      <c r="F125" s="212">
        <v>0.5</v>
      </c>
      <c r="G125" s="212">
        <v>0.5625</v>
      </c>
      <c r="H125" s="224">
        <f>G125-F125</f>
        <v>6.25E-2</v>
      </c>
      <c r="I125" s="79" t="s">
        <v>37</v>
      </c>
      <c r="J125" s="80" t="s">
        <v>38</v>
      </c>
      <c r="K125" s="80" t="s">
        <v>37</v>
      </c>
      <c r="L125" s="81" t="s">
        <v>38</v>
      </c>
      <c r="M125" s="80" t="s">
        <v>39</v>
      </c>
      <c r="N125" s="82" t="s">
        <v>40</v>
      </c>
      <c r="O125" s="83">
        <f>IF(H125&gt;T125,H125-T125,0)</f>
        <v>0</v>
      </c>
      <c r="P125" s="82" t="s">
        <v>41</v>
      </c>
      <c r="Q125" s="82" t="s">
        <v>42</v>
      </c>
      <c r="R125" s="286"/>
      <c r="S125" s="289">
        <f>IF(H125&gt;0,SUM(I127:N127,O126,P127,Q127),"DNF")</f>
        <v>400</v>
      </c>
      <c r="T125" s="241">
        <v>6.9444444444444434E-2</v>
      </c>
      <c r="U125" s="242"/>
      <c r="V125" s="292">
        <v>0.10416666666666667</v>
      </c>
    </row>
    <row r="126" spans="1:22" s="125" customFormat="1" ht="15.75" customHeight="1" thickBot="1" x14ac:dyDescent="0.3">
      <c r="A126" s="230"/>
      <c r="B126" s="233"/>
      <c r="C126" s="210"/>
      <c r="D126" s="99" t="s">
        <v>222</v>
      </c>
      <c r="E126" s="102"/>
      <c r="F126" s="213"/>
      <c r="G126" s="213"/>
      <c r="H126" s="225"/>
      <c r="I126" s="103"/>
      <c r="J126" s="104"/>
      <c r="K126" s="87"/>
      <c r="L126" s="126"/>
      <c r="M126" s="87"/>
      <c r="N126" s="127">
        <v>6</v>
      </c>
      <c r="O126" s="294">
        <f>O125*-1440</f>
        <v>0</v>
      </c>
      <c r="P126" s="87"/>
      <c r="Q126" s="84">
        <v>1</v>
      </c>
      <c r="R126" s="287"/>
      <c r="S126" s="290"/>
      <c r="T126" s="243"/>
      <c r="U126" s="244"/>
      <c r="V126" s="293"/>
    </row>
    <row r="127" spans="1:22" s="125" customFormat="1" ht="15.75" customHeight="1" thickBot="1" x14ac:dyDescent="0.3">
      <c r="A127" s="231"/>
      <c r="B127" s="234"/>
      <c r="C127" s="211"/>
      <c r="D127" s="108" t="s">
        <v>77</v>
      </c>
      <c r="E127" s="109"/>
      <c r="F127" s="214"/>
      <c r="G127" s="214"/>
      <c r="H127" s="226"/>
      <c r="I127" s="296">
        <f>I126*5+J126*-5</f>
        <v>0</v>
      </c>
      <c r="J127" s="297"/>
      <c r="K127" s="298">
        <f>K126*5+L126*-5</f>
        <v>0</v>
      </c>
      <c r="L127" s="296"/>
      <c r="M127" s="85">
        <f>M126*20</f>
        <v>0</v>
      </c>
      <c r="N127" s="85">
        <f>N126*50</f>
        <v>300</v>
      </c>
      <c r="O127" s="295"/>
      <c r="P127" s="85">
        <f>P126*-5</f>
        <v>0</v>
      </c>
      <c r="Q127" s="86">
        <v>100</v>
      </c>
      <c r="R127" s="288"/>
      <c r="S127" s="291"/>
      <c r="T127" s="128"/>
      <c r="U127" s="128"/>
      <c r="V127" s="128"/>
    </row>
    <row r="128" spans="1:22" s="125" customFormat="1" ht="15" customHeight="1" x14ac:dyDescent="0.25">
      <c r="A128" s="229" t="str">
        <f>IF((S128&lt;&gt;"DNF"),RANK(S128,S125:S145,0),"DNF")</f>
        <v>DNF</v>
      </c>
      <c r="B128" s="246" t="s">
        <v>112</v>
      </c>
      <c r="C128" s="209" t="s">
        <v>113</v>
      </c>
      <c r="D128" s="99" t="s">
        <v>135</v>
      </c>
      <c r="E128" s="100">
        <v>27301</v>
      </c>
      <c r="F128" s="221">
        <v>0.46180555555555558</v>
      </c>
      <c r="G128" s="221">
        <v>0.59027777777777779</v>
      </c>
      <c r="H128" s="299">
        <f t="shared" ref="H128" si="59">G128-F128</f>
        <v>0.12847222222222221</v>
      </c>
      <c r="I128" s="79" t="s">
        <v>37</v>
      </c>
      <c r="J128" s="80" t="s">
        <v>38</v>
      </c>
      <c r="K128" s="80" t="s">
        <v>37</v>
      </c>
      <c r="L128" s="81" t="s">
        <v>38</v>
      </c>
      <c r="M128" s="80" t="s">
        <v>39</v>
      </c>
      <c r="N128" s="82" t="s">
        <v>40</v>
      </c>
      <c r="O128" s="83">
        <f>IF(H128&gt;T125,H128-T125,0)</f>
        <v>5.9027777777777776E-2</v>
      </c>
      <c r="P128" s="82" t="s">
        <v>41</v>
      </c>
      <c r="Q128" s="82" t="s">
        <v>42</v>
      </c>
      <c r="R128" s="286"/>
      <c r="S128" s="289" t="s">
        <v>232</v>
      </c>
      <c r="T128" s="128"/>
      <c r="U128" s="128"/>
      <c r="V128" s="128"/>
    </row>
    <row r="129" spans="1:24" s="125" customFormat="1" ht="15" customHeight="1" x14ac:dyDescent="0.25">
      <c r="A129" s="230"/>
      <c r="B129" s="247"/>
      <c r="C129" s="210"/>
      <c r="D129" s="101" t="s">
        <v>114</v>
      </c>
      <c r="E129" s="102">
        <v>27296</v>
      </c>
      <c r="F129" s="222"/>
      <c r="G129" s="222"/>
      <c r="H129" s="300"/>
      <c r="I129" s="116"/>
      <c r="J129" s="87"/>
      <c r="K129" s="93"/>
      <c r="L129" s="94"/>
      <c r="M129" s="87"/>
      <c r="N129" s="146">
        <f>R128</f>
        <v>0</v>
      </c>
      <c r="O129" s="294">
        <f>O128*-1440</f>
        <v>-85</v>
      </c>
      <c r="P129" s="87"/>
      <c r="Q129" s="84"/>
      <c r="R129" s="287"/>
      <c r="S129" s="290"/>
      <c r="T129" s="128"/>
      <c r="U129" s="128"/>
      <c r="V129" s="128"/>
    </row>
    <row r="130" spans="1:24" s="125" customFormat="1" ht="15.75" customHeight="1" thickBot="1" x14ac:dyDescent="0.3">
      <c r="A130" s="231"/>
      <c r="B130" s="248"/>
      <c r="C130" s="211"/>
      <c r="D130" s="108"/>
      <c r="E130" s="109"/>
      <c r="F130" s="223"/>
      <c r="G130" s="223"/>
      <c r="H130" s="301"/>
      <c r="I130" s="296">
        <f>I129*5+J129*-5</f>
        <v>0</v>
      </c>
      <c r="J130" s="297"/>
      <c r="K130" s="298">
        <f>K129*5+L129*-5</f>
        <v>0</v>
      </c>
      <c r="L130" s="296"/>
      <c r="M130" s="85">
        <f>M129*20</f>
        <v>0</v>
      </c>
      <c r="N130" s="85">
        <f t="shared" ref="N130" si="60">N129*50</f>
        <v>0</v>
      </c>
      <c r="O130" s="295"/>
      <c r="P130" s="85">
        <f t="shared" ref="P130" si="61">P129*-5</f>
        <v>0</v>
      </c>
      <c r="Q130" s="86">
        <f>IF(Q129&gt;0,VLOOKUP(Q129,'Бодовање по времену доласка'!A33:B52,2,TRUE),0)</f>
        <v>0</v>
      </c>
      <c r="R130" s="288"/>
      <c r="S130" s="291"/>
      <c r="T130" s="128"/>
      <c r="U130" s="128"/>
      <c r="V130" s="128"/>
    </row>
    <row r="131" spans="1:24" s="125" customFormat="1" ht="15" customHeight="1" x14ac:dyDescent="0.25">
      <c r="A131" s="229">
        <f>IF((S131&lt;&gt;"DNF"),RANK(S131,S125:S145,0),"DNF")</f>
        <v>3</v>
      </c>
      <c r="B131" s="246" t="s">
        <v>201</v>
      </c>
      <c r="C131" s="209" t="s">
        <v>162</v>
      </c>
      <c r="D131" s="99" t="s">
        <v>202</v>
      </c>
      <c r="E131" s="100"/>
      <c r="F131" s="221">
        <v>0.51041666666666663</v>
      </c>
      <c r="G131" s="221">
        <v>0.60416666666666663</v>
      </c>
      <c r="H131" s="224">
        <f t="shared" ref="H131" si="62">G131-F131</f>
        <v>9.375E-2</v>
      </c>
      <c r="I131" s="79" t="s">
        <v>37</v>
      </c>
      <c r="J131" s="80" t="s">
        <v>38</v>
      </c>
      <c r="K131" s="80" t="s">
        <v>37</v>
      </c>
      <c r="L131" s="81" t="s">
        <v>38</v>
      </c>
      <c r="M131" s="80" t="s">
        <v>39</v>
      </c>
      <c r="N131" s="82" t="s">
        <v>40</v>
      </c>
      <c r="O131" s="83">
        <f>IF(H131&gt;T125,H131-T125,0)</f>
        <v>2.4305555555555566E-2</v>
      </c>
      <c r="P131" s="82" t="s">
        <v>41</v>
      </c>
      <c r="Q131" s="82" t="s">
        <v>42</v>
      </c>
      <c r="R131" s="286"/>
      <c r="S131" s="289">
        <f>IF(H131&gt;0,SUM(I133:N133,O132,P133,Q133),"DNF")</f>
        <v>-35.000000000000014</v>
      </c>
      <c r="T131" s="128"/>
      <c r="U131" s="128"/>
      <c r="V131" s="128"/>
    </row>
    <row r="132" spans="1:24" s="125" customFormat="1" ht="15" customHeight="1" x14ac:dyDescent="0.25">
      <c r="A132" s="230"/>
      <c r="B132" s="247"/>
      <c r="C132" s="210"/>
      <c r="D132" s="101" t="s">
        <v>203</v>
      </c>
      <c r="E132" s="102"/>
      <c r="F132" s="222"/>
      <c r="G132" s="222"/>
      <c r="H132" s="225"/>
      <c r="I132" s="116"/>
      <c r="J132" s="87"/>
      <c r="K132" s="93"/>
      <c r="L132" s="94"/>
      <c r="M132" s="87"/>
      <c r="N132" s="145">
        <f>R131</f>
        <v>0</v>
      </c>
      <c r="O132" s="294">
        <f>O131*-1440</f>
        <v>-35.000000000000014</v>
      </c>
      <c r="P132" s="87"/>
      <c r="Q132" s="84"/>
      <c r="R132" s="287"/>
      <c r="S132" s="290"/>
      <c r="T132" s="128"/>
      <c r="U132" s="128"/>
      <c r="V132" s="128"/>
    </row>
    <row r="133" spans="1:24" s="125" customFormat="1" ht="15.75" customHeight="1" thickBot="1" x14ac:dyDescent="0.3">
      <c r="A133" s="231"/>
      <c r="B133" s="248"/>
      <c r="C133" s="211"/>
      <c r="D133" s="123" t="s">
        <v>204</v>
      </c>
      <c r="E133" s="109"/>
      <c r="F133" s="223"/>
      <c r="G133" s="223"/>
      <c r="H133" s="226"/>
      <c r="I133" s="296">
        <f>I132*5+J132*-5</f>
        <v>0</v>
      </c>
      <c r="J133" s="297"/>
      <c r="K133" s="298">
        <f>K132*5+L132*-5</f>
        <v>0</v>
      </c>
      <c r="L133" s="296"/>
      <c r="M133" s="85">
        <f>M132*20</f>
        <v>0</v>
      </c>
      <c r="N133" s="85">
        <f t="shared" ref="N133" si="63">N132*50</f>
        <v>0</v>
      </c>
      <c r="O133" s="295"/>
      <c r="P133" s="85">
        <f t="shared" ref="P133" si="64">P132*-5</f>
        <v>0</v>
      </c>
      <c r="Q133" s="86">
        <f>IF(Q132&gt;0,VLOOKUP(Q132,'Бодовање по времену доласка'!A33:B52,2,TRUE),0)</f>
        <v>0</v>
      </c>
      <c r="R133" s="288"/>
      <c r="S133" s="291"/>
      <c r="T133" s="128"/>
      <c r="U133" s="128"/>
      <c r="V133" s="128"/>
    </row>
    <row r="134" spans="1:24" s="125" customFormat="1" ht="15" customHeight="1" x14ac:dyDescent="0.25">
      <c r="A134" s="229" t="str">
        <f>IF((S134&lt;&gt;"DNF"),RANK(S134,S125:S145,0),"DNF")</f>
        <v>DNF</v>
      </c>
      <c r="B134" s="246" t="s">
        <v>228</v>
      </c>
      <c r="C134" s="209" t="s">
        <v>99</v>
      </c>
      <c r="D134" s="99" t="s">
        <v>212</v>
      </c>
      <c r="E134" s="100"/>
      <c r="F134" s="302">
        <v>0.50347222222222221</v>
      </c>
      <c r="G134" s="302">
        <v>0.62986111111111109</v>
      </c>
      <c r="H134" s="299">
        <f t="shared" ref="H134" si="65">G134-F134</f>
        <v>0.12638888888888888</v>
      </c>
      <c r="I134" s="79" t="s">
        <v>37</v>
      </c>
      <c r="J134" s="80" t="s">
        <v>38</v>
      </c>
      <c r="K134" s="80" t="s">
        <v>37</v>
      </c>
      <c r="L134" s="81" t="s">
        <v>38</v>
      </c>
      <c r="M134" s="80" t="s">
        <v>39</v>
      </c>
      <c r="N134" s="82" t="s">
        <v>40</v>
      </c>
      <c r="O134" s="83">
        <f>IF(H134&gt;T125,H134-T125,0)</f>
        <v>5.694444444444445E-2</v>
      </c>
      <c r="P134" s="82" t="s">
        <v>41</v>
      </c>
      <c r="Q134" s="82" t="s">
        <v>42</v>
      </c>
      <c r="R134" s="286"/>
      <c r="S134" s="305" t="s">
        <v>232</v>
      </c>
      <c r="T134" s="128"/>
      <c r="U134" s="128"/>
      <c r="V134" s="128"/>
    </row>
    <row r="135" spans="1:24" s="125" customFormat="1" ht="15" customHeight="1" x14ac:dyDescent="0.25">
      <c r="A135" s="230"/>
      <c r="B135" s="247"/>
      <c r="C135" s="210"/>
      <c r="D135" s="101" t="s">
        <v>230</v>
      </c>
      <c r="E135" s="102"/>
      <c r="F135" s="303"/>
      <c r="G135" s="303"/>
      <c r="H135" s="300"/>
      <c r="I135" s="116"/>
      <c r="J135" s="87"/>
      <c r="K135" s="93">
        <v>20</v>
      </c>
      <c r="L135" s="94">
        <v>5</v>
      </c>
      <c r="M135" s="87">
        <v>3</v>
      </c>
      <c r="N135" s="127">
        <v>5</v>
      </c>
      <c r="O135" s="308">
        <f>IF(O134="DNF","DNF",O134*-1440)</f>
        <v>-82.000000000000014</v>
      </c>
      <c r="P135" s="129"/>
      <c r="Q135" s="84"/>
      <c r="R135" s="287"/>
      <c r="S135" s="306"/>
      <c r="T135" s="128"/>
      <c r="U135" s="128"/>
      <c r="V135" s="128"/>
    </row>
    <row r="136" spans="1:24" s="125" customFormat="1" ht="15.75" customHeight="1" thickBot="1" x14ac:dyDescent="0.3">
      <c r="A136" s="231"/>
      <c r="B136" s="248"/>
      <c r="C136" s="211"/>
      <c r="D136" s="108"/>
      <c r="E136" s="109"/>
      <c r="F136" s="304"/>
      <c r="G136" s="304"/>
      <c r="H136" s="301"/>
      <c r="I136" s="296">
        <f>I135*5+J135*-5</f>
        <v>0</v>
      </c>
      <c r="J136" s="297"/>
      <c r="K136" s="298">
        <f>K135*5+L135*-5</f>
        <v>75</v>
      </c>
      <c r="L136" s="296"/>
      <c r="M136" s="85">
        <f>M135*20</f>
        <v>60</v>
      </c>
      <c r="N136" s="85">
        <f t="shared" ref="N136" si="66">N135*50</f>
        <v>250</v>
      </c>
      <c r="O136" s="309"/>
      <c r="P136" s="85">
        <f t="shared" ref="P136" si="67">P135*-5</f>
        <v>0</v>
      </c>
      <c r="Q136" s="86">
        <f>IF(Q135&gt;0,VLOOKUP(Q135,'Бодовање по времену доласка'!A33:B52,2,TRUE),0)</f>
        <v>0</v>
      </c>
      <c r="R136" s="288"/>
      <c r="S136" s="307"/>
      <c r="T136" s="128"/>
      <c r="U136" s="128"/>
      <c r="V136" s="128"/>
    </row>
    <row r="137" spans="1:24" s="132" customFormat="1" ht="15" customHeight="1" x14ac:dyDescent="0.25">
      <c r="A137" s="229" t="str">
        <f>IF((S137&lt;&gt;"DNF"),RANK(S137,S125:S145,0),"DNF")</f>
        <v>DNF</v>
      </c>
      <c r="B137" s="246" t="s">
        <v>214</v>
      </c>
      <c r="C137" s="209" t="s">
        <v>162</v>
      </c>
      <c r="D137" s="99" t="s">
        <v>193</v>
      </c>
      <c r="E137" s="122"/>
      <c r="F137" s="222">
        <v>0.51736111111111105</v>
      </c>
      <c r="G137" s="279">
        <v>0.62847222222222221</v>
      </c>
      <c r="H137" s="299">
        <f t="shared" ref="H137" si="68">G137-F137</f>
        <v>0.11111111111111116</v>
      </c>
      <c r="I137" s="88" t="s">
        <v>37</v>
      </c>
      <c r="J137" s="89" t="s">
        <v>38</v>
      </c>
      <c r="K137" s="90" t="s">
        <v>37</v>
      </c>
      <c r="L137" s="91" t="s">
        <v>38</v>
      </c>
      <c r="M137" s="89" t="s">
        <v>39</v>
      </c>
      <c r="N137" s="92" t="s">
        <v>40</v>
      </c>
      <c r="O137" s="83">
        <f>IF(H137&gt;T125,H137-T125,0)</f>
        <v>4.1666666666666727E-2</v>
      </c>
      <c r="P137" s="92" t="s">
        <v>41</v>
      </c>
      <c r="Q137" s="82" t="s">
        <v>42</v>
      </c>
      <c r="R137" s="286"/>
      <c r="S137" s="289" t="s">
        <v>232</v>
      </c>
      <c r="T137" s="130"/>
      <c r="U137" s="130"/>
      <c r="V137" s="130"/>
      <c r="W137" s="131"/>
      <c r="X137" s="131"/>
    </row>
    <row r="138" spans="1:24" s="132" customFormat="1" ht="15" customHeight="1" x14ac:dyDescent="0.25">
      <c r="A138" s="230"/>
      <c r="B138" s="247"/>
      <c r="C138" s="210"/>
      <c r="D138" s="123"/>
      <c r="E138" s="102"/>
      <c r="F138" s="222"/>
      <c r="G138" s="279"/>
      <c r="H138" s="300"/>
      <c r="I138" s="116"/>
      <c r="J138" s="87"/>
      <c r="K138" s="93"/>
      <c r="L138" s="94"/>
      <c r="M138" s="95"/>
      <c r="N138" s="127">
        <f>R137</f>
        <v>0</v>
      </c>
      <c r="O138" s="311">
        <f>IF(O137="DNF","DNF",O137*-1440)</f>
        <v>-60.000000000000085</v>
      </c>
      <c r="P138" s="129"/>
      <c r="Q138" s="84"/>
      <c r="R138" s="287"/>
      <c r="S138" s="310"/>
      <c r="T138" s="130"/>
      <c r="U138" s="130"/>
      <c r="V138" s="130"/>
      <c r="W138" s="131"/>
      <c r="X138" s="131"/>
    </row>
    <row r="139" spans="1:24" s="132" customFormat="1" ht="15.75" customHeight="1" thickBot="1" x14ac:dyDescent="0.3">
      <c r="A139" s="231"/>
      <c r="B139" s="248"/>
      <c r="C139" s="211"/>
      <c r="D139" s="108"/>
      <c r="E139" s="109"/>
      <c r="F139" s="223"/>
      <c r="G139" s="280"/>
      <c r="H139" s="301"/>
      <c r="I139" s="296">
        <f>I138*5+J138*-5</f>
        <v>0</v>
      </c>
      <c r="J139" s="297"/>
      <c r="K139" s="298">
        <f>K138*5+L138*-5</f>
        <v>0</v>
      </c>
      <c r="L139" s="296"/>
      <c r="M139" s="96">
        <f>M138*20</f>
        <v>0</v>
      </c>
      <c r="N139" s="96">
        <f t="shared" ref="N139" si="69">N138*50</f>
        <v>0</v>
      </c>
      <c r="O139" s="312"/>
      <c r="P139" s="85">
        <f t="shared" ref="P139" si="70">P138*-5</f>
        <v>0</v>
      </c>
      <c r="Q139" s="86">
        <f>IF(Q138&gt;0,VLOOKUP(Q138,'Бодовање по времену доласка'!A33:B52,2,TRUE),0)</f>
        <v>0</v>
      </c>
      <c r="R139" s="288"/>
      <c r="S139" s="291"/>
      <c r="T139" s="130"/>
      <c r="U139" s="130"/>
      <c r="V139" s="130"/>
      <c r="W139" s="131"/>
      <c r="X139" s="131"/>
    </row>
    <row r="140" spans="1:24" s="125" customFormat="1" ht="15" customHeight="1" x14ac:dyDescent="0.25">
      <c r="A140" s="229">
        <f>IF((S140&lt;&gt;"DNF"),RANK(S140,S125:S145,0),"DNF")</f>
        <v>1</v>
      </c>
      <c r="B140" s="232" t="s">
        <v>218</v>
      </c>
      <c r="C140" s="209" t="s">
        <v>116</v>
      </c>
      <c r="D140" s="99" t="s">
        <v>233</v>
      </c>
      <c r="E140" s="122"/>
      <c r="F140" s="222">
        <v>0.51041666666666663</v>
      </c>
      <c r="G140" s="313">
        <v>0.58194444444444449</v>
      </c>
      <c r="H140" s="224">
        <f>G140-F140</f>
        <v>7.1527777777777857E-2</v>
      </c>
      <c r="I140" s="88" t="s">
        <v>37</v>
      </c>
      <c r="J140" s="89" t="s">
        <v>38</v>
      </c>
      <c r="K140" s="90" t="s">
        <v>37</v>
      </c>
      <c r="L140" s="91" t="s">
        <v>38</v>
      </c>
      <c r="M140" s="89" t="s">
        <v>39</v>
      </c>
      <c r="N140" s="92" t="s">
        <v>40</v>
      </c>
      <c r="O140" s="83">
        <f>IF(H140&gt;T125,H140-T125,0)</f>
        <v>2.0833333333334231E-3</v>
      </c>
      <c r="P140" s="92" t="s">
        <v>41</v>
      </c>
      <c r="Q140" s="82" t="s">
        <v>42</v>
      </c>
      <c r="R140" s="286"/>
      <c r="S140" s="289">
        <f>IF(H140&gt;0,SUM(I142:N142,O141,P142,Q142),"DNF")</f>
        <v>566.99999999999989</v>
      </c>
      <c r="T140" s="133"/>
      <c r="U140" s="133"/>
      <c r="V140" s="133"/>
      <c r="W140" s="134"/>
      <c r="X140" s="134"/>
    </row>
    <row r="141" spans="1:24" s="125" customFormat="1" ht="15" customHeight="1" x14ac:dyDescent="0.25">
      <c r="A141" s="230"/>
      <c r="B141" s="233"/>
      <c r="C141" s="210"/>
      <c r="D141" s="123" t="s">
        <v>231</v>
      </c>
      <c r="E141" s="102"/>
      <c r="F141" s="222"/>
      <c r="G141" s="313"/>
      <c r="H141" s="225"/>
      <c r="I141" s="116"/>
      <c r="J141" s="87"/>
      <c r="K141" s="93">
        <v>28</v>
      </c>
      <c r="L141" s="94">
        <v>2</v>
      </c>
      <c r="M141" s="95">
        <v>3</v>
      </c>
      <c r="N141" s="127">
        <v>6</v>
      </c>
      <c r="O141" s="311">
        <f>IF(O140="DNF","DNF",O140*-1440)</f>
        <v>-3.0000000000001292</v>
      </c>
      <c r="P141" s="129"/>
      <c r="Q141" s="84">
        <v>2</v>
      </c>
      <c r="R141" s="287"/>
      <c r="S141" s="310"/>
      <c r="T141" s="133"/>
      <c r="U141" s="133"/>
      <c r="V141" s="133"/>
      <c r="W141" s="134"/>
      <c r="X141" s="134"/>
    </row>
    <row r="142" spans="1:24" s="125" customFormat="1" ht="15.75" customHeight="1" thickBot="1" x14ac:dyDescent="0.3">
      <c r="A142" s="231"/>
      <c r="B142" s="234"/>
      <c r="C142" s="211"/>
      <c r="D142" s="108"/>
      <c r="E142" s="109"/>
      <c r="F142" s="223"/>
      <c r="G142" s="314"/>
      <c r="H142" s="226"/>
      <c r="I142" s="296">
        <f>I141*5+J141*-5</f>
        <v>0</v>
      </c>
      <c r="J142" s="297"/>
      <c r="K142" s="298">
        <f>K141*5+L141*-5</f>
        <v>130</v>
      </c>
      <c r="L142" s="296"/>
      <c r="M142" s="96">
        <f>M141*20</f>
        <v>60</v>
      </c>
      <c r="N142" s="96">
        <f t="shared" ref="N142" si="71">N141*50</f>
        <v>300</v>
      </c>
      <c r="O142" s="312"/>
      <c r="P142" s="85">
        <f t="shared" ref="P142" si="72">P141*-5</f>
        <v>0</v>
      </c>
      <c r="Q142" s="86">
        <v>80</v>
      </c>
      <c r="R142" s="288"/>
      <c r="S142" s="291"/>
      <c r="T142" s="133"/>
      <c r="U142" s="133"/>
      <c r="V142" s="133"/>
      <c r="W142" s="134"/>
      <c r="X142" s="134"/>
    </row>
    <row r="143" spans="1:24" s="125" customFormat="1" ht="15" customHeight="1" x14ac:dyDescent="0.25">
      <c r="A143" s="229" t="str">
        <f>IF((S143&lt;&gt;"DNF"),RANK(S143,S125:S145,0),"DNF")</f>
        <v>DNF</v>
      </c>
      <c r="B143" s="232" t="s">
        <v>224</v>
      </c>
      <c r="C143" s="209" t="s">
        <v>220</v>
      </c>
      <c r="D143" s="99" t="s">
        <v>76</v>
      </c>
      <c r="E143" s="100"/>
      <c r="F143" s="212">
        <v>0.50694444444444442</v>
      </c>
      <c r="G143" s="212">
        <v>0.64583333333333337</v>
      </c>
      <c r="H143" s="299">
        <f t="shared" ref="H143" si="73">G143-F143</f>
        <v>0.13888888888888895</v>
      </c>
      <c r="I143" s="79" t="s">
        <v>37</v>
      </c>
      <c r="J143" s="80" t="s">
        <v>38</v>
      </c>
      <c r="K143" s="80" t="s">
        <v>37</v>
      </c>
      <c r="L143" s="81" t="s">
        <v>38</v>
      </c>
      <c r="M143" s="80" t="s">
        <v>39</v>
      </c>
      <c r="N143" s="82" t="s">
        <v>40</v>
      </c>
      <c r="O143" s="83">
        <f>IF(H143&gt;T125,H143-T125,0)</f>
        <v>6.9444444444444517E-2</v>
      </c>
      <c r="P143" s="82" t="s">
        <v>41</v>
      </c>
      <c r="Q143" s="82" t="s">
        <v>42</v>
      </c>
      <c r="R143" s="315"/>
      <c r="S143" s="289" t="s">
        <v>232</v>
      </c>
      <c r="T143" s="55"/>
      <c r="U143" s="55"/>
      <c r="V143" s="55"/>
      <c r="W143" s="134"/>
      <c r="X143" s="134"/>
    </row>
    <row r="144" spans="1:24" s="125" customFormat="1" ht="15" customHeight="1" x14ac:dyDescent="0.25">
      <c r="A144" s="230"/>
      <c r="B144" s="233"/>
      <c r="C144" s="210"/>
      <c r="D144" s="101" t="s">
        <v>219</v>
      </c>
      <c r="E144" s="102"/>
      <c r="F144" s="213"/>
      <c r="G144" s="213"/>
      <c r="H144" s="300"/>
      <c r="I144" s="103"/>
      <c r="J144" s="104"/>
      <c r="K144" s="87"/>
      <c r="L144" s="126"/>
      <c r="M144" s="87"/>
      <c r="N144" s="127">
        <f>R143</f>
        <v>0</v>
      </c>
      <c r="O144" s="294">
        <f>O143*-1440</f>
        <v>-100.0000000000001</v>
      </c>
      <c r="P144" s="87"/>
      <c r="Q144" s="84"/>
      <c r="R144" s="316"/>
      <c r="S144" s="310"/>
      <c r="T144" s="55"/>
      <c r="U144" s="55"/>
      <c r="V144" s="55"/>
      <c r="W144" s="134"/>
      <c r="X144" s="134"/>
    </row>
    <row r="145" spans="1:24" s="125" customFormat="1" ht="15" customHeight="1" thickBot="1" x14ac:dyDescent="0.3">
      <c r="A145" s="231"/>
      <c r="B145" s="234"/>
      <c r="C145" s="211"/>
      <c r="D145" s="101" t="s">
        <v>75</v>
      </c>
      <c r="E145" s="109"/>
      <c r="F145" s="214"/>
      <c r="G145" s="214"/>
      <c r="H145" s="301"/>
      <c r="I145" s="296">
        <f>I144*5+J144*-5</f>
        <v>0</v>
      </c>
      <c r="J145" s="297"/>
      <c r="K145" s="298">
        <f>K144*5+L144*-5</f>
        <v>0</v>
      </c>
      <c r="L145" s="296"/>
      <c r="M145" s="85">
        <f>M144*20</f>
        <v>0</v>
      </c>
      <c r="N145" s="85">
        <f>N144*50</f>
        <v>0</v>
      </c>
      <c r="O145" s="295"/>
      <c r="P145" s="85">
        <f>P144*-5</f>
        <v>0</v>
      </c>
      <c r="Q145" s="86">
        <f>IF(Q144&gt;0,VLOOKUP(Q144,'Бодовање по времену доласка'!A33:B52,2,TRUE),0)</f>
        <v>0</v>
      </c>
      <c r="R145" s="317"/>
      <c r="S145" s="291"/>
      <c r="T145" s="133"/>
      <c r="U145" s="133"/>
      <c r="V145" s="133"/>
      <c r="W145" s="134"/>
      <c r="X145" s="134"/>
    </row>
  </sheetData>
  <sheetProtection selectLockedCells="1" selectUnlockedCells="1"/>
  <mergeCells count="516">
    <mergeCell ref="R89:R91"/>
    <mergeCell ref="S89:S91"/>
    <mergeCell ref="O90:O91"/>
    <mergeCell ref="I91:J91"/>
    <mergeCell ref="K91:L91"/>
    <mergeCell ref="A86:A88"/>
    <mergeCell ref="B86:B88"/>
    <mergeCell ref="C86:C88"/>
    <mergeCell ref="F86:F88"/>
    <mergeCell ref="G86:G88"/>
    <mergeCell ref="H86:H88"/>
    <mergeCell ref="R86:R88"/>
    <mergeCell ref="S86:S88"/>
    <mergeCell ref="O87:O88"/>
    <mergeCell ref="I88:J88"/>
    <mergeCell ref="K88:L88"/>
    <mergeCell ref="A89:A91"/>
    <mergeCell ref="B89:B91"/>
    <mergeCell ref="C89:C91"/>
    <mergeCell ref="F89:F91"/>
    <mergeCell ref="G89:G91"/>
    <mergeCell ref="H89:H91"/>
    <mergeCell ref="A143:A145"/>
    <mergeCell ref="B143:B145"/>
    <mergeCell ref="C143:C145"/>
    <mergeCell ref="F143:F145"/>
    <mergeCell ref="G143:G145"/>
    <mergeCell ref="H143:H145"/>
    <mergeCell ref="R143:R145"/>
    <mergeCell ref="S143:S145"/>
    <mergeCell ref="O144:O145"/>
    <mergeCell ref="I145:J145"/>
    <mergeCell ref="K145:L145"/>
    <mergeCell ref="A140:A142"/>
    <mergeCell ref="B140:B142"/>
    <mergeCell ref="C140:C142"/>
    <mergeCell ref="F140:F142"/>
    <mergeCell ref="G140:G142"/>
    <mergeCell ref="H140:H142"/>
    <mergeCell ref="R140:R142"/>
    <mergeCell ref="S140:S142"/>
    <mergeCell ref="O141:O142"/>
    <mergeCell ref="I142:J142"/>
    <mergeCell ref="K142:L142"/>
    <mergeCell ref="A137:A139"/>
    <mergeCell ref="B137:B139"/>
    <mergeCell ref="C137:C139"/>
    <mergeCell ref="F137:F139"/>
    <mergeCell ref="G137:G139"/>
    <mergeCell ref="H137:H139"/>
    <mergeCell ref="R137:R139"/>
    <mergeCell ref="S137:S139"/>
    <mergeCell ref="O138:O139"/>
    <mergeCell ref="I139:J139"/>
    <mergeCell ref="K139:L139"/>
    <mergeCell ref="A134:A136"/>
    <mergeCell ref="B134:B136"/>
    <mergeCell ref="C134:C136"/>
    <mergeCell ref="F134:F136"/>
    <mergeCell ref="G134:G136"/>
    <mergeCell ref="H134:H136"/>
    <mergeCell ref="R134:R136"/>
    <mergeCell ref="S134:S136"/>
    <mergeCell ref="O135:O136"/>
    <mergeCell ref="I136:J136"/>
    <mergeCell ref="K136:L136"/>
    <mergeCell ref="A131:A133"/>
    <mergeCell ref="B131:B133"/>
    <mergeCell ref="C131:C133"/>
    <mergeCell ref="F131:F133"/>
    <mergeCell ref="G131:G133"/>
    <mergeCell ref="H131:H133"/>
    <mergeCell ref="R131:R133"/>
    <mergeCell ref="S131:S133"/>
    <mergeCell ref="O132:O133"/>
    <mergeCell ref="I133:J133"/>
    <mergeCell ref="K133:L133"/>
    <mergeCell ref="A128:A130"/>
    <mergeCell ref="B128:B130"/>
    <mergeCell ref="C128:C130"/>
    <mergeCell ref="F128:F130"/>
    <mergeCell ref="G128:G130"/>
    <mergeCell ref="H128:H130"/>
    <mergeCell ref="R128:R130"/>
    <mergeCell ref="S128:S130"/>
    <mergeCell ref="O129:O130"/>
    <mergeCell ref="I130:J130"/>
    <mergeCell ref="K130:L130"/>
    <mergeCell ref="A124:V124"/>
    <mergeCell ref="A125:A127"/>
    <mergeCell ref="B125:B127"/>
    <mergeCell ref="C125:C127"/>
    <mergeCell ref="F125:F127"/>
    <mergeCell ref="G125:G127"/>
    <mergeCell ref="H125:H127"/>
    <mergeCell ref="R125:R127"/>
    <mergeCell ref="S125:S127"/>
    <mergeCell ref="T125:U126"/>
    <mergeCell ref="V125:V126"/>
    <mergeCell ref="O126:O127"/>
    <mergeCell ref="I127:J127"/>
    <mergeCell ref="K127:L127"/>
    <mergeCell ref="A121:A123"/>
    <mergeCell ref="B121:B123"/>
    <mergeCell ref="C121:C123"/>
    <mergeCell ref="F121:F123"/>
    <mergeCell ref="G121:G123"/>
    <mergeCell ref="H121:H123"/>
    <mergeCell ref="R121:R123"/>
    <mergeCell ref="S121:S123"/>
    <mergeCell ref="O122:O123"/>
    <mergeCell ref="I123:J123"/>
    <mergeCell ref="K123:L123"/>
    <mergeCell ref="A118:A120"/>
    <mergeCell ref="B118:B120"/>
    <mergeCell ref="C118:C120"/>
    <mergeCell ref="F118:F120"/>
    <mergeCell ref="G118:G120"/>
    <mergeCell ref="H118:H120"/>
    <mergeCell ref="R118:R120"/>
    <mergeCell ref="S118:S120"/>
    <mergeCell ref="O119:O120"/>
    <mergeCell ref="I120:J120"/>
    <mergeCell ref="K120:L120"/>
    <mergeCell ref="A115:A117"/>
    <mergeCell ref="B115:B117"/>
    <mergeCell ref="C115:C117"/>
    <mergeCell ref="F115:F117"/>
    <mergeCell ref="G115:G117"/>
    <mergeCell ref="H115:H117"/>
    <mergeCell ref="R115:R117"/>
    <mergeCell ref="S115:S117"/>
    <mergeCell ref="O116:O117"/>
    <mergeCell ref="I117:J117"/>
    <mergeCell ref="K117:L117"/>
    <mergeCell ref="A112:A114"/>
    <mergeCell ref="B112:B114"/>
    <mergeCell ref="C112:C114"/>
    <mergeCell ref="F112:F114"/>
    <mergeCell ref="G112:G114"/>
    <mergeCell ref="H112:H114"/>
    <mergeCell ref="R112:R114"/>
    <mergeCell ref="S112:S114"/>
    <mergeCell ref="O113:O114"/>
    <mergeCell ref="I114:J114"/>
    <mergeCell ref="K114:L114"/>
    <mergeCell ref="A108:V108"/>
    <mergeCell ref="A109:A111"/>
    <mergeCell ref="B109:B111"/>
    <mergeCell ref="C109:C111"/>
    <mergeCell ref="F109:F111"/>
    <mergeCell ref="G109:G111"/>
    <mergeCell ref="H109:H111"/>
    <mergeCell ref="R109:R111"/>
    <mergeCell ref="S109:S111"/>
    <mergeCell ref="T109:U110"/>
    <mergeCell ref="V109:V110"/>
    <mergeCell ref="O110:O111"/>
    <mergeCell ref="I111:J111"/>
    <mergeCell ref="K111:L111"/>
    <mergeCell ref="A105:A107"/>
    <mergeCell ref="B105:B107"/>
    <mergeCell ref="C105:C107"/>
    <mergeCell ref="F105:F107"/>
    <mergeCell ref="G105:G107"/>
    <mergeCell ref="H105:H107"/>
    <mergeCell ref="R105:R107"/>
    <mergeCell ref="S105:S107"/>
    <mergeCell ref="O106:O107"/>
    <mergeCell ref="I107:J107"/>
    <mergeCell ref="K107:L107"/>
    <mergeCell ref="A102:A104"/>
    <mergeCell ref="B102:B104"/>
    <mergeCell ref="C102:C104"/>
    <mergeCell ref="F102:F104"/>
    <mergeCell ref="G102:G104"/>
    <mergeCell ref="H102:H104"/>
    <mergeCell ref="R102:R104"/>
    <mergeCell ref="S102:S104"/>
    <mergeCell ref="O103:O104"/>
    <mergeCell ref="I104:J104"/>
    <mergeCell ref="K104:L104"/>
    <mergeCell ref="A99:A101"/>
    <mergeCell ref="B99:B101"/>
    <mergeCell ref="C99:C101"/>
    <mergeCell ref="F99:F101"/>
    <mergeCell ref="G99:G101"/>
    <mergeCell ref="H99:H101"/>
    <mergeCell ref="R99:R101"/>
    <mergeCell ref="S99:S101"/>
    <mergeCell ref="O100:O101"/>
    <mergeCell ref="I101:J101"/>
    <mergeCell ref="K101:L101"/>
    <mergeCell ref="A96:A98"/>
    <mergeCell ref="B96:B98"/>
    <mergeCell ref="C96:C98"/>
    <mergeCell ref="F96:F98"/>
    <mergeCell ref="G96:G98"/>
    <mergeCell ref="H96:H98"/>
    <mergeCell ref="R96:R98"/>
    <mergeCell ref="S96:S98"/>
    <mergeCell ref="O97:O98"/>
    <mergeCell ref="I98:J98"/>
    <mergeCell ref="K98:L98"/>
    <mergeCell ref="F80:F82"/>
    <mergeCell ref="G80:G82"/>
    <mergeCell ref="H80:H82"/>
    <mergeCell ref="R80:R82"/>
    <mergeCell ref="S80:S82"/>
    <mergeCell ref="O81:O82"/>
    <mergeCell ref="I82:J82"/>
    <mergeCell ref="K82:L82"/>
    <mergeCell ref="A83:A85"/>
    <mergeCell ref="B83:B85"/>
    <mergeCell ref="C83:C85"/>
    <mergeCell ref="F83:F85"/>
    <mergeCell ref="G83:G85"/>
    <mergeCell ref="H83:H85"/>
    <mergeCell ref="R83:R85"/>
    <mergeCell ref="S83:S85"/>
    <mergeCell ref="O84:O85"/>
    <mergeCell ref="I85:J85"/>
    <mergeCell ref="K85:L85"/>
    <mergeCell ref="A80:A82"/>
    <mergeCell ref="B80:B82"/>
    <mergeCell ref="C80:C82"/>
    <mergeCell ref="R74:R76"/>
    <mergeCell ref="S74:S76"/>
    <mergeCell ref="O75:O76"/>
    <mergeCell ref="I76:J76"/>
    <mergeCell ref="K76:L76"/>
    <mergeCell ref="A77:A79"/>
    <mergeCell ref="B77:B79"/>
    <mergeCell ref="C77:C79"/>
    <mergeCell ref="F77:F79"/>
    <mergeCell ref="G77:G79"/>
    <mergeCell ref="H77:H79"/>
    <mergeCell ref="R77:R79"/>
    <mergeCell ref="S77:S79"/>
    <mergeCell ref="O78:O79"/>
    <mergeCell ref="I79:J79"/>
    <mergeCell ref="K79:L79"/>
    <mergeCell ref="A74:A76"/>
    <mergeCell ref="B74:B76"/>
    <mergeCell ref="C74:C76"/>
    <mergeCell ref="F74:F76"/>
    <mergeCell ref="G74:G76"/>
    <mergeCell ref="H74:H76"/>
    <mergeCell ref="S68:S70"/>
    <mergeCell ref="O69:O70"/>
    <mergeCell ref="I70:J70"/>
    <mergeCell ref="K70:L70"/>
    <mergeCell ref="A71:A73"/>
    <mergeCell ref="B71:B73"/>
    <mergeCell ref="C71:C73"/>
    <mergeCell ref="F71:F73"/>
    <mergeCell ref="G71:G73"/>
    <mergeCell ref="H71:H73"/>
    <mergeCell ref="R71:R73"/>
    <mergeCell ref="S71:S73"/>
    <mergeCell ref="O72:O73"/>
    <mergeCell ref="I73:J73"/>
    <mergeCell ref="K73:L73"/>
    <mergeCell ref="A68:A70"/>
    <mergeCell ref="B68:B70"/>
    <mergeCell ref="C68:C70"/>
    <mergeCell ref="F68:F70"/>
    <mergeCell ref="C58:C60"/>
    <mergeCell ref="F58:F60"/>
    <mergeCell ref="G58:G60"/>
    <mergeCell ref="H58:H60"/>
    <mergeCell ref="A58:A60"/>
    <mergeCell ref="B58:B60"/>
    <mergeCell ref="G68:G70"/>
    <mergeCell ref="H68:H70"/>
    <mergeCell ref="R68:R70"/>
    <mergeCell ref="A61:A63"/>
    <mergeCell ref="B61:B63"/>
    <mergeCell ref="C61:C63"/>
    <mergeCell ref="F61:F63"/>
    <mergeCell ref="G61:G63"/>
    <mergeCell ref="H61:H63"/>
    <mergeCell ref="R61:R63"/>
    <mergeCell ref="S61:S63"/>
    <mergeCell ref="O62:O63"/>
    <mergeCell ref="I63:J63"/>
    <mergeCell ref="K63:L63"/>
    <mergeCell ref="R42:R44"/>
    <mergeCell ref="S42:S44"/>
    <mergeCell ref="T42:U43"/>
    <mergeCell ref="A55:A57"/>
    <mergeCell ref="B55:B57"/>
    <mergeCell ref="C55:C57"/>
    <mergeCell ref="F55:F57"/>
    <mergeCell ref="G55:G57"/>
    <mergeCell ref="H55:H57"/>
    <mergeCell ref="R55:R57"/>
    <mergeCell ref="S55:S57"/>
    <mergeCell ref="O56:O57"/>
    <mergeCell ref="I57:J57"/>
    <mergeCell ref="K57:L57"/>
    <mergeCell ref="R35:R37"/>
    <mergeCell ref="S35:S37"/>
    <mergeCell ref="O36:O37"/>
    <mergeCell ref="I37:J37"/>
    <mergeCell ref="K37:L37"/>
    <mergeCell ref="A38:A40"/>
    <mergeCell ref="B38:B40"/>
    <mergeCell ref="C38:C40"/>
    <mergeCell ref="F38:F40"/>
    <mergeCell ref="G38:G40"/>
    <mergeCell ref="H38:H40"/>
    <mergeCell ref="R38:R40"/>
    <mergeCell ref="S38:S40"/>
    <mergeCell ref="O39:O40"/>
    <mergeCell ref="I40:J40"/>
    <mergeCell ref="K40:L40"/>
    <mergeCell ref="F9:F11"/>
    <mergeCell ref="G9:G11"/>
    <mergeCell ref="H9:H11"/>
    <mergeCell ref="R22:R24"/>
    <mergeCell ref="S22:S24"/>
    <mergeCell ref="O23:O24"/>
    <mergeCell ref="I24:J24"/>
    <mergeCell ref="K24:L24"/>
    <mergeCell ref="R25:R27"/>
    <mergeCell ref="S25:S27"/>
    <mergeCell ref="O26:O27"/>
    <mergeCell ref="I27:J27"/>
    <mergeCell ref="K27:L27"/>
    <mergeCell ref="O16:O17"/>
    <mergeCell ref="I17:J17"/>
    <mergeCell ref="K17:L17"/>
    <mergeCell ref="O13:O14"/>
    <mergeCell ref="A18:V18"/>
    <mergeCell ref="R19:R21"/>
    <mergeCell ref="S19:S21"/>
    <mergeCell ref="T19:U20"/>
    <mergeCell ref="V19:V20"/>
    <mergeCell ref="I21:J21"/>
    <mergeCell ref="K21:L21"/>
    <mergeCell ref="I14:J14"/>
    <mergeCell ref="K14:L14"/>
    <mergeCell ref="C15:C17"/>
    <mergeCell ref="F15:F17"/>
    <mergeCell ref="G15:G17"/>
    <mergeCell ref="F12:F14"/>
    <mergeCell ref="G12:G14"/>
    <mergeCell ref="H12:H14"/>
    <mergeCell ref="T3:U3"/>
    <mergeCell ref="A5:V5"/>
    <mergeCell ref="R6:R8"/>
    <mergeCell ref="S6:S8"/>
    <mergeCell ref="T6:U7"/>
    <mergeCell ref="V6:V7"/>
    <mergeCell ref="R9:R11"/>
    <mergeCell ref="S9:S11"/>
    <mergeCell ref="R12:R14"/>
    <mergeCell ref="S12:S14"/>
    <mergeCell ref="O10:O11"/>
    <mergeCell ref="I11:J11"/>
    <mergeCell ref="K11:L11"/>
    <mergeCell ref="A9:A11"/>
    <mergeCell ref="B9:B11"/>
    <mergeCell ref="C9:C11"/>
    <mergeCell ref="A1:Q1"/>
    <mergeCell ref="A2:Q2"/>
    <mergeCell ref="I3:J3"/>
    <mergeCell ref="K3:L3"/>
    <mergeCell ref="O7:O8"/>
    <mergeCell ref="I8:J8"/>
    <mergeCell ref="K8:L8"/>
    <mergeCell ref="A6:A8"/>
    <mergeCell ref="B6:B8"/>
    <mergeCell ref="C6:C8"/>
    <mergeCell ref="F6:F8"/>
    <mergeCell ref="G6:G8"/>
    <mergeCell ref="H6:H8"/>
    <mergeCell ref="A12:A14"/>
    <mergeCell ref="H22:H24"/>
    <mergeCell ref="A22:A24"/>
    <mergeCell ref="F22:F24"/>
    <mergeCell ref="G22:G24"/>
    <mergeCell ref="B22:B24"/>
    <mergeCell ref="C22:C24"/>
    <mergeCell ref="A19:A21"/>
    <mergeCell ref="B19:B21"/>
    <mergeCell ref="C19:C21"/>
    <mergeCell ref="F19:F21"/>
    <mergeCell ref="G19:G21"/>
    <mergeCell ref="H19:H21"/>
    <mergeCell ref="B15:B17"/>
    <mergeCell ref="B12:B14"/>
    <mergeCell ref="C12:C14"/>
    <mergeCell ref="H15:H17"/>
    <mergeCell ref="A15:A17"/>
    <mergeCell ref="R28:R30"/>
    <mergeCell ref="S28:S30"/>
    <mergeCell ref="O29:O30"/>
    <mergeCell ref="I30:J30"/>
    <mergeCell ref="K30:L30"/>
    <mergeCell ref="A35:A37"/>
    <mergeCell ref="B35:B37"/>
    <mergeCell ref="C35:C37"/>
    <mergeCell ref="R15:R17"/>
    <mergeCell ref="S15:S17"/>
    <mergeCell ref="O20:O21"/>
    <mergeCell ref="A31:V31"/>
    <mergeCell ref="R32:R34"/>
    <mergeCell ref="S32:S34"/>
    <mergeCell ref="T32:U33"/>
    <mergeCell ref="V32:V33"/>
    <mergeCell ref="O33:O34"/>
    <mergeCell ref="I34:J34"/>
    <mergeCell ref="K34:L34"/>
    <mergeCell ref="A32:A34"/>
    <mergeCell ref="B32:B34"/>
    <mergeCell ref="C32:C34"/>
    <mergeCell ref="F32:F34"/>
    <mergeCell ref="G32:G34"/>
    <mergeCell ref="K44:L44"/>
    <mergeCell ref="A25:A27"/>
    <mergeCell ref="B25:B27"/>
    <mergeCell ref="C25:C27"/>
    <mergeCell ref="F25:F27"/>
    <mergeCell ref="G25:G27"/>
    <mergeCell ref="H25:H27"/>
    <mergeCell ref="A28:A30"/>
    <mergeCell ref="B28:B30"/>
    <mergeCell ref="C28:C30"/>
    <mergeCell ref="F28:F30"/>
    <mergeCell ref="G28:G30"/>
    <mergeCell ref="H28:H30"/>
    <mergeCell ref="H32:H34"/>
    <mergeCell ref="F35:F37"/>
    <mergeCell ref="G35:G37"/>
    <mergeCell ref="H35:H37"/>
    <mergeCell ref="B42:B44"/>
    <mergeCell ref="C42:C44"/>
    <mergeCell ref="F42:F44"/>
    <mergeCell ref="G42:G44"/>
    <mergeCell ref="H42:H44"/>
    <mergeCell ref="A41:V41"/>
    <mergeCell ref="A42:A44"/>
    <mergeCell ref="A49:A51"/>
    <mergeCell ref="B49:B51"/>
    <mergeCell ref="A52:A54"/>
    <mergeCell ref="B52:B54"/>
    <mergeCell ref="R49:R51"/>
    <mergeCell ref="S49:S51"/>
    <mergeCell ref="T49:U50"/>
    <mergeCell ref="V49:V50"/>
    <mergeCell ref="O50:O51"/>
    <mergeCell ref="I51:J51"/>
    <mergeCell ref="K51:L51"/>
    <mergeCell ref="R52:R54"/>
    <mergeCell ref="S52:S54"/>
    <mergeCell ref="O53:O54"/>
    <mergeCell ref="I54:J54"/>
    <mergeCell ref="K54:L54"/>
    <mergeCell ref="R45:R47"/>
    <mergeCell ref="S45:S47"/>
    <mergeCell ref="H65:H67"/>
    <mergeCell ref="R65:R67"/>
    <mergeCell ref="S65:S67"/>
    <mergeCell ref="T65:U66"/>
    <mergeCell ref="V65:V66"/>
    <mergeCell ref="O66:O67"/>
    <mergeCell ref="I67:J67"/>
    <mergeCell ref="K67:L67"/>
    <mergeCell ref="O46:O47"/>
    <mergeCell ref="I47:J47"/>
    <mergeCell ref="K47:L47"/>
    <mergeCell ref="R58:R60"/>
    <mergeCell ref="S58:S60"/>
    <mergeCell ref="O59:O60"/>
    <mergeCell ref="I60:J60"/>
    <mergeCell ref="K60:L60"/>
    <mergeCell ref="A92:V92"/>
    <mergeCell ref="A93:A95"/>
    <mergeCell ref="B93:B95"/>
    <mergeCell ref="C93:C95"/>
    <mergeCell ref="F93:F95"/>
    <mergeCell ref="G93:G95"/>
    <mergeCell ref="H93:H95"/>
    <mergeCell ref="R93:R95"/>
    <mergeCell ref="S93:S95"/>
    <mergeCell ref="T93:U94"/>
    <mergeCell ref="V93:V94"/>
    <mergeCell ref="O94:O95"/>
    <mergeCell ref="I95:J95"/>
    <mergeCell ref="K95:L95"/>
    <mergeCell ref="C65:C67"/>
    <mergeCell ref="F65:F67"/>
    <mergeCell ref="G65:G67"/>
    <mergeCell ref="V42:V43"/>
    <mergeCell ref="O43:O44"/>
    <mergeCell ref="I44:J44"/>
    <mergeCell ref="C52:C54"/>
    <mergeCell ref="F52:F54"/>
    <mergeCell ref="G52:G54"/>
    <mergeCell ref="H52:H54"/>
    <mergeCell ref="A64:V64"/>
    <mergeCell ref="A65:A67"/>
    <mergeCell ref="B65:B67"/>
    <mergeCell ref="C49:C51"/>
    <mergeCell ref="F49:F51"/>
    <mergeCell ref="G49:G51"/>
    <mergeCell ref="H49:H51"/>
    <mergeCell ref="A45:A47"/>
    <mergeCell ref="B45:B47"/>
    <mergeCell ref="C45:C47"/>
    <mergeCell ref="F45:F47"/>
    <mergeCell ref="G45:G47"/>
    <mergeCell ref="H45:H47"/>
    <mergeCell ref="A48:V48"/>
  </mergeCells>
  <conditionalFormatting sqref="A49:A63">
    <cfRule type="dataBar" priority="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{AEFD674B-4336-48D7-8289-AC485BED67F5}</x14:id>
        </ext>
      </extLst>
    </cfRule>
  </conditionalFormatting>
  <conditionalFormatting sqref="A65:A9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{F1BD63E6-A762-4DFE-9DFF-E14204D1A12F}</x14:id>
        </ext>
      </extLst>
    </cfRule>
  </conditionalFormatting>
  <conditionalFormatting sqref="A93:A107">
    <cfRule type="dataBar" priority="2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{7AC2AB83-D016-4281-BAA9-3D0515871D70}</x14:id>
        </ext>
      </extLst>
    </cfRule>
  </conditionalFormatting>
  <conditionalFormatting sqref="A109:A123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{52DA5B53-0F3A-42D2-A973-9F435FE403B3}</x14:id>
        </ext>
      </extLst>
    </cfRule>
  </conditionalFormatting>
  <conditionalFormatting sqref="A125:A145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{54FD835F-92E2-4305-9094-F792AB3329FF}</x14:id>
        </ext>
      </extLst>
    </cfRule>
  </conditionalFormatting>
  <conditionalFormatting sqref="A6:A17">
    <cfRule type="dataBar" priority="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{996FB127-086D-483A-8BB4-9200E010FE80}</x14:id>
        </ext>
      </extLst>
    </cfRule>
  </conditionalFormatting>
  <conditionalFormatting sqref="A19:A3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{6AC2A25E-CCFA-48B0-93EE-552617C6D980}</x14:id>
        </ext>
      </extLst>
    </cfRule>
  </conditionalFormatting>
  <conditionalFormatting sqref="A32:A40">
    <cfRule type="dataBar" priority="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{413F5663-58F5-4D41-AE4B-56C4EA70CE9D}</x14:id>
        </ext>
      </extLst>
    </cfRule>
  </conditionalFormatting>
  <conditionalFormatting sqref="A42:A47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{2362B237-164B-4AE0-A978-7DBB857EC425}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45" fitToHeight="0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FD674B-4336-48D7-8289-AC485BED67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A49:A63</xm:sqref>
        </x14:conditionalFormatting>
        <x14:conditionalFormatting xmlns:xm="http://schemas.microsoft.com/office/excel/2006/main">
          <x14:cfRule type="dataBar" id="{F1BD63E6-A762-4DFE-9DFF-E14204D1A1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A65:A91</xm:sqref>
        </x14:conditionalFormatting>
        <x14:conditionalFormatting xmlns:xm="http://schemas.microsoft.com/office/excel/2006/main">
          <x14:cfRule type="dataBar" id="{7AC2AB83-D016-4281-BAA9-3D0515871D7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A93:A107</xm:sqref>
        </x14:conditionalFormatting>
        <x14:conditionalFormatting xmlns:xm="http://schemas.microsoft.com/office/excel/2006/main">
          <x14:cfRule type="dataBar" id="{52DA5B53-0F3A-42D2-A973-9F435FE403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A109:A123</xm:sqref>
        </x14:conditionalFormatting>
        <x14:conditionalFormatting xmlns:xm="http://schemas.microsoft.com/office/excel/2006/main">
          <x14:cfRule type="dataBar" id="{54FD835F-92E2-4305-9094-F792AB3329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A125:A145</xm:sqref>
        </x14:conditionalFormatting>
        <x14:conditionalFormatting xmlns:xm="http://schemas.microsoft.com/office/excel/2006/main">
          <x14:cfRule type="dataBar" id="{996FB127-086D-483A-8BB4-9200E010FE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A6:A17</xm:sqref>
        </x14:conditionalFormatting>
        <x14:conditionalFormatting xmlns:xm="http://schemas.microsoft.com/office/excel/2006/main">
          <x14:cfRule type="dataBar" id="{6AC2A25E-CCFA-48B0-93EE-552617C6D9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A19:A30</xm:sqref>
        </x14:conditionalFormatting>
        <x14:conditionalFormatting xmlns:xm="http://schemas.microsoft.com/office/excel/2006/main">
          <x14:cfRule type="dataBar" id="{413F5663-58F5-4D41-AE4B-56C4EA70CE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A32:A40</xm:sqref>
        </x14:conditionalFormatting>
        <x14:conditionalFormatting xmlns:xm="http://schemas.microsoft.com/office/excel/2006/main">
          <x14:cfRule type="dataBar" id="{2362B237-164B-4AE0-A978-7DBB857EC4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A42:A47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21"/>
  <sheetViews>
    <sheetView workbookViewId="0">
      <selection activeCell="B21" sqref="B21"/>
    </sheetView>
  </sheetViews>
  <sheetFormatPr defaultRowHeight="15" x14ac:dyDescent="0.25"/>
  <cols>
    <col min="1" max="1" width="8" bestFit="1" customWidth="1"/>
    <col min="2" max="2" width="27.7109375" bestFit="1" customWidth="1"/>
  </cols>
  <sheetData>
    <row r="1" spans="1:2" ht="15.75" x14ac:dyDescent="0.25">
      <c r="A1" s="30" t="s">
        <v>43</v>
      </c>
      <c r="B1" s="30" t="s">
        <v>44</v>
      </c>
    </row>
    <row r="2" spans="1:2" ht="15.75" x14ac:dyDescent="0.25">
      <c r="A2" s="30">
        <v>1</v>
      </c>
      <c r="B2" s="30">
        <v>100</v>
      </c>
    </row>
    <row r="3" spans="1:2" ht="15.75" x14ac:dyDescent="0.25">
      <c r="A3" s="30">
        <v>2</v>
      </c>
      <c r="B3" s="30">
        <v>80</v>
      </c>
    </row>
    <row r="4" spans="1:2" ht="15.75" x14ac:dyDescent="0.25">
      <c r="A4" s="30">
        <v>3</v>
      </c>
      <c r="B4" s="30">
        <v>60</v>
      </c>
    </row>
    <row r="5" spans="1:2" ht="15.75" x14ac:dyDescent="0.25">
      <c r="A5" s="30">
        <v>4</v>
      </c>
      <c r="B5" s="30">
        <v>40</v>
      </c>
    </row>
    <row r="6" spans="1:2" ht="15.75" x14ac:dyDescent="0.25">
      <c r="A6" s="30">
        <v>5</v>
      </c>
      <c r="B6" s="30">
        <v>20</v>
      </c>
    </row>
    <row r="7" spans="1:2" ht="15.75" x14ac:dyDescent="0.25">
      <c r="A7" s="30">
        <v>6</v>
      </c>
      <c r="B7" s="30">
        <v>10</v>
      </c>
    </row>
    <row r="8" spans="1:2" ht="15.75" x14ac:dyDescent="0.25">
      <c r="A8" s="31">
        <v>7</v>
      </c>
      <c r="B8" s="31">
        <v>10</v>
      </c>
    </row>
    <row r="9" spans="1:2" ht="15.75" x14ac:dyDescent="0.25">
      <c r="A9" s="31">
        <v>8</v>
      </c>
      <c r="B9" s="31">
        <v>10</v>
      </c>
    </row>
    <row r="10" spans="1:2" ht="15.75" x14ac:dyDescent="0.25">
      <c r="A10" s="31">
        <v>9</v>
      </c>
      <c r="B10" s="31">
        <v>10</v>
      </c>
    </row>
    <row r="11" spans="1:2" ht="15.75" x14ac:dyDescent="0.25">
      <c r="A11" s="31">
        <v>10</v>
      </c>
      <c r="B11" s="31">
        <v>10</v>
      </c>
    </row>
    <row r="12" spans="1:2" ht="15.75" x14ac:dyDescent="0.25">
      <c r="A12" s="31">
        <v>11</v>
      </c>
      <c r="B12" s="31">
        <v>10</v>
      </c>
    </row>
    <row r="13" spans="1:2" ht="15.75" x14ac:dyDescent="0.25">
      <c r="A13" s="31">
        <v>12</v>
      </c>
      <c r="B13" s="31">
        <v>10</v>
      </c>
    </row>
    <row r="14" spans="1:2" ht="15.75" x14ac:dyDescent="0.25">
      <c r="A14" s="31">
        <v>13</v>
      </c>
      <c r="B14" s="31">
        <v>10</v>
      </c>
    </row>
    <row r="15" spans="1:2" ht="15.75" x14ac:dyDescent="0.25">
      <c r="A15" s="31">
        <v>14</v>
      </c>
      <c r="B15" s="31">
        <v>10</v>
      </c>
    </row>
    <row r="16" spans="1:2" ht="15.75" x14ac:dyDescent="0.25">
      <c r="A16" s="31">
        <v>15</v>
      </c>
      <c r="B16" s="31">
        <v>10</v>
      </c>
    </row>
    <row r="17" spans="1:2" ht="15.75" x14ac:dyDescent="0.25">
      <c r="A17" s="31">
        <v>16</v>
      </c>
      <c r="B17" s="31">
        <v>10</v>
      </c>
    </row>
    <row r="18" spans="1:2" ht="15.75" x14ac:dyDescent="0.25">
      <c r="A18" s="31">
        <v>17</v>
      </c>
      <c r="B18" s="31">
        <v>10</v>
      </c>
    </row>
    <row r="19" spans="1:2" ht="15.75" x14ac:dyDescent="0.25">
      <c r="A19" s="31">
        <v>18</v>
      </c>
      <c r="B19" s="31">
        <v>10</v>
      </c>
    </row>
    <row r="20" spans="1:2" ht="15.75" x14ac:dyDescent="0.25">
      <c r="A20" s="31">
        <v>19</v>
      </c>
      <c r="B20" s="31">
        <v>10</v>
      </c>
    </row>
    <row r="21" spans="1:2" ht="15.75" x14ac:dyDescent="0.25">
      <c r="A21" s="31">
        <v>20</v>
      </c>
      <c r="B21" s="31">
        <v>10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MASOVNOST</vt:lpstr>
      <vt:lpstr>USPEŠNOST</vt:lpstr>
      <vt:lpstr>MEDALJE</vt:lpstr>
      <vt:lpstr>СТОЛ</vt:lpstr>
      <vt:lpstr>Бодовање по времену доласка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2021-04-22T21:58:33Z</dcterms:modified>
</cp:coreProperties>
</file>